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AD\K_OPRACO\POLSKI_LAD_ASPEKTY\MATERIALY_OGOLNE_I_ARKUSZE\PAKIET_ARKUSZE_2023\"/>
    </mc:Choice>
  </mc:AlternateContent>
  <xr:revisionPtr revIDLastSave="0" documentId="8_{110BAD39-EA13-4413-9035-29EE96890DB3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k_mies_rycz" sheetId="1" r:id="rId1"/>
    <sheet name="Składka_roczna" sheetId="2" r:id="rId2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3" i="2" l="1"/>
  <c r="C28" i="2"/>
  <c r="B28" i="2"/>
  <c r="D26" i="2"/>
  <c r="B24" i="2"/>
  <c r="D21" i="2"/>
  <c r="E19" i="2"/>
  <c r="E24" i="2" s="1"/>
  <c r="C19" i="2"/>
  <c r="B19" i="2"/>
  <c r="B34" i="2" s="1"/>
  <c r="B14" i="2"/>
  <c r="I4" i="2"/>
  <c r="H3" i="2"/>
  <c r="F59" i="1"/>
  <c r="E33" i="1"/>
  <c r="K29" i="1"/>
  <c r="O28" i="1"/>
  <c r="J28" i="1"/>
  <c r="I28" i="1"/>
  <c r="H28" i="1"/>
  <c r="G28" i="1"/>
  <c r="O27" i="1"/>
  <c r="O29" i="1" s="1"/>
  <c r="N27" i="1"/>
  <c r="N28" i="1" s="1"/>
  <c r="M27" i="1"/>
  <c r="M28" i="1" s="1"/>
  <c r="L27" i="1"/>
  <c r="L28" i="1" s="1"/>
  <c r="K27" i="1"/>
  <c r="K28" i="1" s="1"/>
  <c r="J27" i="1"/>
  <c r="J29" i="1" s="1"/>
  <c r="I27" i="1"/>
  <c r="I29" i="1" s="1"/>
  <c r="H27" i="1"/>
  <c r="H29" i="1" s="1"/>
  <c r="G27" i="1"/>
  <c r="G29" i="1" s="1"/>
  <c r="F27" i="1"/>
  <c r="F28" i="1" s="1"/>
  <c r="E27" i="1"/>
  <c r="E28" i="1" s="1"/>
  <c r="D27" i="1"/>
  <c r="D29" i="1" s="1"/>
  <c r="P26" i="1"/>
  <c r="F8" i="2" s="1"/>
  <c r="P24" i="1"/>
  <c r="P22" i="1"/>
  <c r="C24" i="2" s="1"/>
  <c r="P20" i="1"/>
  <c r="P18" i="1"/>
  <c r="C14" i="2" s="1"/>
  <c r="P16" i="1"/>
  <c r="C11" i="2" s="1"/>
  <c r="P14" i="1"/>
  <c r="C7" i="2" s="1"/>
  <c r="O5" i="1"/>
  <c r="C8" i="2" l="1"/>
  <c r="P30" i="1"/>
  <c r="E34" i="1" s="1"/>
  <c r="E34" i="2"/>
  <c r="E28" i="2"/>
  <c r="E33" i="2"/>
  <c r="F7" i="2"/>
  <c r="C35" i="2"/>
  <c r="E29" i="1"/>
  <c r="P29" i="1" s="1"/>
  <c r="O43" i="1" s="1"/>
  <c r="C36" i="2" s="1"/>
  <c r="F29" i="1"/>
  <c r="P27" i="1"/>
  <c r="C9" i="2" s="1"/>
  <c r="H11" i="2"/>
  <c r="L29" i="1"/>
  <c r="M29" i="1"/>
  <c r="D28" i="1"/>
  <c r="D30" i="1" s="1"/>
  <c r="N29" i="1"/>
  <c r="O40" i="1"/>
  <c r="D32" i="1" l="1"/>
  <c r="E30" i="1"/>
  <c r="D31" i="1"/>
  <c r="E31" i="1" l="1"/>
  <c r="F30" i="1"/>
  <c r="D33" i="1"/>
  <c r="D34" i="1"/>
  <c r="E59" i="1" l="1"/>
  <c r="F32" i="1"/>
  <c r="F31" i="1"/>
  <c r="G30" i="1"/>
  <c r="G31" i="1" l="1"/>
  <c r="G32" i="1"/>
  <c r="H30" i="1"/>
  <c r="F34" i="1"/>
  <c r="F33" i="1"/>
  <c r="G59" i="1" l="1"/>
  <c r="G33" i="1"/>
  <c r="H59" i="1" s="1"/>
  <c r="G34" i="1"/>
  <c r="H31" i="1"/>
  <c r="I30" i="1"/>
  <c r="H32" i="1"/>
  <c r="I31" i="1" l="1"/>
  <c r="J30" i="1"/>
  <c r="I32" i="1"/>
  <c r="H33" i="1"/>
  <c r="I59" i="1" s="1"/>
  <c r="H34" i="1"/>
  <c r="I33" i="1" l="1"/>
  <c r="I34" i="1"/>
  <c r="J31" i="1"/>
  <c r="K30" i="1"/>
  <c r="J32" i="1"/>
  <c r="J33" i="1" l="1"/>
  <c r="K59" i="1" s="1"/>
  <c r="J34" i="1"/>
  <c r="L30" i="1"/>
  <c r="K32" i="1"/>
  <c r="K31" i="1"/>
  <c r="J59" i="1"/>
  <c r="K33" i="1" l="1"/>
  <c r="K34" i="1"/>
  <c r="M30" i="1"/>
  <c r="L32" i="1"/>
  <c r="L31" i="1"/>
  <c r="L33" i="1" l="1"/>
  <c r="M59" i="1" s="1"/>
  <c r="L34" i="1"/>
  <c r="M32" i="1"/>
  <c r="M31" i="1"/>
  <c r="N30" i="1"/>
  <c r="L59" i="1"/>
  <c r="O30" i="1" l="1"/>
  <c r="N31" i="1"/>
  <c r="N32" i="1"/>
  <c r="M34" i="1"/>
  <c r="M33" i="1"/>
  <c r="N59" i="1" s="1"/>
  <c r="N34" i="1" l="1"/>
  <c r="N33" i="1"/>
  <c r="O59" i="1" s="1"/>
  <c r="P59" i="1" s="1"/>
  <c r="O31" i="1"/>
  <c r="O32" i="1"/>
  <c r="O33" i="1" l="1"/>
  <c r="P33" i="1" s="1"/>
  <c r="P49" i="1" s="1"/>
  <c r="O34" i="1"/>
  <c r="O46" i="1" l="1"/>
  <c r="G46" i="1"/>
</calcChain>
</file>

<file path=xl/sharedStrings.xml><?xml version="1.0" encoding="utf-8"?>
<sst xmlns="http://schemas.openxmlformats.org/spreadsheetml/2006/main" count="219" uniqueCount="109">
  <si>
    <t>Zasady ustalania wysokości składki zdrowotnej właściciela firm(y) opłacającego ryczałt od przychodów ewidencjonowanych</t>
  </si>
  <si>
    <r>
      <rPr>
        <b/>
        <sz val="10.5"/>
        <rFont val="Times New Roman"/>
        <family val="1"/>
        <charset val="238"/>
      </rPr>
      <t xml:space="preserve">Czy liczyć wg przychodów roku poprzedniego? 
</t>
    </r>
    <r>
      <rPr>
        <b/>
        <sz val="10.5"/>
        <color rgb="FFCE181E"/>
        <rFont val="Times New Roman"/>
        <family val="1"/>
        <charset val="238"/>
      </rPr>
      <t>(wpisz TAK / wpisz NIE)</t>
    </r>
  </si>
  <si>
    <t>NIE</t>
  </si>
  <si>
    <t>stawka składki zdrowotnej</t>
  </si>
  <si>
    <t>Rok poprzedni</t>
  </si>
  <si>
    <t>Rok bieżący</t>
  </si>
  <si>
    <r>
      <rPr>
        <sz val="8"/>
        <rFont val="Times New Roman"/>
        <family val="1"/>
        <charset val="238"/>
      </rPr>
      <t xml:space="preserve">średnia krajowa za IV kwartał roku poprzedniego 
</t>
    </r>
    <r>
      <rPr>
        <b/>
        <sz val="8"/>
        <color rgb="FFC9211E"/>
        <rFont val="Times New Roman"/>
        <family val="1"/>
        <charset val="238"/>
      </rPr>
      <t>(podawana przez GUS w styczniu danego roku</t>
    </r>
    <r>
      <rPr>
        <b/>
        <sz val="7"/>
        <color rgb="FFC9211E"/>
        <rFont val="Times New Roman"/>
        <family val="1"/>
        <charset val="238"/>
      </rPr>
      <t>)</t>
    </r>
  </si>
  <si>
    <t>Obrót roku poprzedniego po odliczeniu opłaconych składek na ubezp. społeczne, jeśli nie zaliczone do KUP</t>
  </si>
  <si>
    <t>&gt; 60000,00 zł</t>
  </si>
  <si>
    <t>&gt;300000,00 zł</t>
  </si>
  <si>
    <t>Miesiąc kalendarzowy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</si>
  <si>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</si>
  <si>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</si>
  <si>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</si>
  <si>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</si>
  <si>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</si>
  <si>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</si>
  <si>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</si>
  <si>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</si>
  <si>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</si>
  <si>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</si>
  <si>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</si>
  <si>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</si>
  <si>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SUMA ROCZNA</t>
  </si>
  <si>
    <t>Przychód miesięczny</t>
  </si>
  <si>
    <t>Miesiąc prowadzenia działalności gospodarczej</t>
  </si>
  <si>
    <t>TAK</t>
  </si>
  <si>
    <t>Przychody podczas zawieszenia działalności gospodarczej</t>
  </si>
  <si>
    <t>Czy cały miesiąc zawieszenia działalności</t>
  </si>
  <si>
    <t>Czy miesiąc wyłączenia z obowiązku opłacania składek</t>
  </si>
  <si>
    <r>
      <rPr>
        <b/>
        <sz val="10"/>
        <rFont val="Times New Roman"/>
        <family val="1"/>
        <charset val="238"/>
      </rPr>
      <t xml:space="preserve">Wyłączenie z obowiązku opłacania składek -  </t>
    </r>
    <r>
      <rPr>
        <b/>
        <sz val="10"/>
        <color rgb="FF780373"/>
        <rFont val="Times New Roman"/>
        <family val="1"/>
        <charset val="238"/>
      </rPr>
      <t>emerytura/renta</t>
    </r>
  </si>
  <si>
    <r>
      <rPr>
        <b/>
        <sz val="10"/>
        <rFont val="Times New Roman"/>
        <family val="1"/>
        <charset val="238"/>
      </rPr>
      <t>Wyłączenie z obowiązku opłacania składek -</t>
    </r>
    <r>
      <rPr>
        <b/>
        <sz val="10"/>
        <color rgb="FF780373"/>
        <rFont val="Times New Roman"/>
        <family val="1"/>
        <charset val="238"/>
      </rPr>
      <t xml:space="preserve">  osoby na zasiłku macierzyńskim</t>
    </r>
  </si>
  <si>
    <r>
      <rPr>
        <b/>
        <sz val="10"/>
        <rFont val="Times New Roman"/>
        <family val="1"/>
        <charset val="238"/>
      </rPr>
      <t xml:space="preserve">Wyłączenie z obowiązku opłacania składek - </t>
    </r>
    <r>
      <rPr>
        <b/>
        <sz val="10"/>
        <color rgb="FF780373"/>
        <rFont val="Times New Roman"/>
        <family val="1"/>
        <charset val="238"/>
      </rPr>
      <t xml:space="preserve"> pracownik</t>
    </r>
  </si>
  <si>
    <t>Suma opłaconych składek ZUS w miesiącu</t>
  </si>
  <si>
    <r>
      <rPr>
        <b/>
        <sz val="10"/>
        <rFont val="Times New Roman"/>
        <family val="1"/>
        <charset val="238"/>
      </rPr>
      <t xml:space="preserve">Składki ZUS zapłacone w okresie </t>
    </r>
    <r>
      <rPr>
        <b/>
        <sz val="10"/>
        <color rgb="FF780373"/>
        <rFont val="Times New Roman"/>
        <family val="1"/>
        <charset val="238"/>
      </rPr>
      <t>wyłączenia obowiązku opłacania składki</t>
    </r>
  </si>
  <si>
    <t>Podstawa do ZUS-u</t>
  </si>
  <si>
    <t>----------</t>
  </si>
  <si>
    <t>Miesiąc podlegania</t>
  </si>
  <si>
    <t>Przychód narastająco za rok kalendarzowy</t>
  </si>
  <si>
    <t>Przychód do ustalenia podstawy składki</t>
  </si>
  <si>
    <t>% podstawy wymiaru składek</t>
  </si>
  <si>
    <t>Składka miesięczna</t>
  </si>
  <si>
    <t>różnice pomiędzy miesięcznymi składkami a roczną składką</t>
  </si>
  <si>
    <t xml:space="preserve">
----------</t>
  </si>
  <si>
    <t>Podstawa roczna</t>
  </si>
  <si>
    <t xml:space="preserve"> </t>
  </si>
  <si>
    <r>
      <rPr>
        <b/>
        <sz val="10"/>
        <rFont val="Times New Roman"/>
        <family val="1"/>
        <charset val="238"/>
      </rPr>
      <t xml:space="preserve">Możliwość przyjęcia za podstawę przychodów za rok poprzedni jest ograniczona do firm, które </t>
    </r>
    <r>
      <rPr>
        <b/>
        <sz val="10"/>
        <color rgb="FFC9211E"/>
        <rFont val="Times New Roman"/>
        <family val="1"/>
        <charset val="238"/>
      </rPr>
      <t>w całym poprzednim roku prowadziły działalność gospodarczą</t>
    </r>
  </si>
  <si>
    <t>Składka roczna</t>
  </si>
  <si>
    <t>#NiskiePodatki w Polskim Ładzie 2.0</t>
  </si>
  <si>
    <t>Zasady ustalania wysokości składki zdrowotnej do odliczenia właściciela firm(y) opłacającego ryczałt od przychodów ewidencjonowanych</t>
  </si>
  <si>
    <t>Kwota zapłaconej składki zdrowotnej do odliczenia</t>
  </si>
  <si>
    <t>I
ręcznie</t>
  </si>
  <si>
    <t>Suma roczna</t>
  </si>
  <si>
    <t>RYCZAŁT Z DZIAŁALNOŚCI GOSPODARCZEJ PRZYCHODY:</t>
  </si>
  <si>
    <t>wprowadź dane ręcznie</t>
  </si>
  <si>
    <t>wyliczone dane</t>
  </si>
  <si>
    <t>Ustalenie rocznej podstawy do ZUS-u</t>
  </si>
  <si>
    <t>Dane liczbowe</t>
  </si>
  <si>
    <t>Dane na DRA/RCA</t>
  </si>
  <si>
    <t>Ustalenie podstawy do US</t>
  </si>
  <si>
    <t>Pola w PIT-28</t>
  </si>
  <si>
    <t>Przychody zwolnione z podatku dochodowego:</t>
  </si>
  <si>
    <t>suma</t>
  </si>
  <si>
    <t>ulgi dla seniora (art. 24 ust. 1 pkt 154)</t>
  </si>
  <si>
    <t>TAK
W sumie przychodów</t>
  </si>
  <si>
    <t>NIE
Zwolnienie podatkowe</t>
  </si>
  <si>
    <t>blok C 
Poz. 23 i 24</t>
  </si>
  <si>
    <t>ulgi dla powracających (art. 24 ust. 1 pkt 153)</t>
  </si>
  <si>
    <t>blok C 
Poz. 19 i 20</t>
  </si>
  <si>
    <t>ulgi dla rodzin 4+ (art. 24 ust. 1 pkt 152)</t>
  </si>
  <si>
    <t>blok C 
Poz. 21 i 22</t>
  </si>
  <si>
    <t>Przychody ze sprzedaży, w tym ze sprzedaży środków trwałych podczas prowadzenia działalności</t>
  </si>
  <si>
    <t>blok D
Poz. 34 lub 44</t>
  </si>
  <si>
    <t>Zapłacone składki na ubezpieczenie społeczne, w tym za okresy wyłączenia z obowiązku opłacania składek</t>
  </si>
  <si>
    <t>TAK
Obniżenie podstawy z wyjątkiem poniższych składek</t>
  </si>
  <si>
    <t>TAK
Obniżenie podstawy</t>
  </si>
  <si>
    <t>blok E.1 
Poz. 97</t>
  </si>
  <si>
    <r>
      <rPr>
        <b/>
        <sz val="14"/>
        <rFont val="Times New Roman"/>
        <family val="1"/>
        <charset val="238"/>
      </rPr>
      <t xml:space="preserve">Składki ZUS zapłacone w okresie </t>
    </r>
    <r>
      <rPr>
        <b/>
        <sz val="14"/>
        <color rgb="FF780373"/>
        <rFont val="Times New Roman"/>
        <family val="1"/>
        <charset val="238"/>
      </rPr>
      <t>wyłączenia obowiązku opłacania składki</t>
    </r>
  </si>
  <si>
    <t>niemożliwe do odliczenia</t>
  </si>
  <si>
    <t>w sumie zapłaconych składek wykazanych
W bloku E.1 poz. 97</t>
  </si>
  <si>
    <t>Zapłacone składki na ubezpieczenie zdrowotne</t>
  </si>
  <si>
    <t>TAK
Odliczenie od podstawy</t>
  </si>
  <si>
    <t>blok E.4 
Poz. 104</t>
  </si>
  <si>
    <t>NIE
Wyłączenie z podstawy</t>
  </si>
  <si>
    <t>TAK 
Odliczenie od podstawy</t>
  </si>
  <si>
    <t>blok R 
Poz. 250</t>
  </si>
  <si>
    <t>Wyłączenie z obowiązku opłacania składek dla:</t>
  </si>
  <si>
    <t xml:space="preserve"> - osoby o znacznym lub nieumiarkowanym stopniu niepełnosprawności</t>
  </si>
  <si>
    <t>przychody</t>
  </si>
  <si>
    <t xml:space="preserve">TAK
W sumie przychodów </t>
  </si>
  <si>
    <t>WARUNKI</t>
  </si>
  <si>
    <t>kod tytułu ubezpieczenia</t>
  </si>
  <si>
    <t>zerowa kwota składki</t>
  </si>
  <si>
    <r>
      <rPr>
        <sz val="14"/>
        <rFont val="Times New Roman"/>
        <family val="1"/>
        <charset val="238"/>
      </rPr>
      <t xml:space="preserve">kwota przychodu w miesiącu </t>
    </r>
    <r>
      <rPr>
        <b/>
        <sz val="14"/>
        <rFont val="Times New Roman"/>
        <family val="1"/>
        <charset val="238"/>
      </rPr>
      <t xml:space="preserve">&lt; </t>
    </r>
    <r>
      <rPr>
        <sz val="14"/>
        <rFont val="Times New Roman"/>
        <family val="1"/>
        <charset val="238"/>
      </rPr>
      <t>1/2 minimalnej emerytury</t>
    </r>
  </si>
  <si>
    <t>- emeryci / renciści</t>
  </si>
  <si>
    <r>
      <rPr>
        <sz val="14"/>
        <rFont val="Times New Roman"/>
        <family val="1"/>
        <charset val="238"/>
      </rPr>
      <t xml:space="preserve">kwota emerytury </t>
    </r>
    <r>
      <rPr>
        <b/>
        <sz val="14"/>
        <rFont val="Times New Roman"/>
        <family val="1"/>
        <charset val="238"/>
      </rPr>
      <t xml:space="preserve">&lt; </t>
    </r>
    <r>
      <rPr>
        <sz val="14"/>
        <rFont val="Times New Roman"/>
        <family val="1"/>
        <charset val="238"/>
      </rPr>
      <t>minimalnego wynagrodzenia</t>
    </r>
  </si>
  <si>
    <t>- osoby na urlopie macierzyńskim</t>
  </si>
  <si>
    <t>macierzyńskim w kwocie świadczenia rodzicielskiego</t>
  </si>
  <si>
    <t xml:space="preserve"> - osoby zatrudnionej na etacie</t>
  </si>
  <si>
    <t>wynagrodzenie w kwocie nie wyższej niż minimalne wynagrodzenie bez względu na wymiar czasu pracy</t>
  </si>
  <si>
    <t>przychody w miesiącu nie wyższe niż 1/2 minimalnego wynagrodzenia</t>
  </si>
  <si>
    <t>INNE</t>
  </si>
  <si>
    <t>- osoby podlegające pod KRUS</t>
  </si>
  <si>
    <t>BRAK DANYCH W ZUS</t>
  </si>
  <si>
    <t>BRAK OSOBNEJ POZYCJI W PIT-28</t>
  </si>
  <si>
    <t>- osoby niepodlegające pod polskie ustawodawstwo</t>
  </si>
  <si>
    <t>DANA NA ROCZNYM DRA</t>
  </si>
  <si>
    <t>Roczna składka</t>
  </si>
  <si>
    <r>
      <t>Wyłączenie z obowiązku opłacania składek</t>
    </r>
    <r>
      <rPr>
        <sz val="10"/>
        <rFont val="Times New Roman"/>
        <family val="1"/>
        <charset val="238"/>
      </rPr>
      <t xml:space="preserve"> - 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rgb="FF780373"/>
        <rFont val="Times New Roman"/>
        <family val="1"/>
        <charset val="238"/>
      </rPr>
      <t>osoby o znacznym lub nieumiarkowanym stopniu niepełnosprawności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</si>
</sst>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0.5"/>
      <name val="Times New Roman"/>
      <family val="1"/>
      <charset val="238"/>
    </font>
    <font>
      <b/>
      <sz val="10.5"/>
      <color rgb="FFCE181E"/>
      <name val="Times New Roman"/>
      <family val="1"/>
      <charset val="238"/>
    </font>
    <font>
      <b/>
      <sz val="10"/>
      <color rgb="FFCE181E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C9211E"/>
      <name val="Times New Roman"/>
      <family val="1"/>
      <charset val="238"/>
    </font>
    <font>
      <b/>
      <sz val="7"/>
      <color rgb="FFC9211E"/>
      <name val="Times New Roman"/>
      <family val="1"/>
      <charset val="238"/>
    </font>
    <font>
      <b/>
      <sz val="10"/>
      <color rgb="FFC9211E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CE181E"/>
      <name val="Arial"/>
      <family val="2"/>
      <charset val="238"/>
    </font>
    <font>
      <sz val="12"/>
      <color rgb="FFCE181E"/>
      <name val="Arial"/>
      <family val="2"/>
      <charset val="238"/>
    </font>
    <font>
      <b/>
      <sz val="8"/>
      <color rgb="FFC9211E"/>
      <name val="Arial"/>
      <family val="2"/>
      <charset val="238"/>
    </font>
    <font>
      <sz val="8"/>
      <color rgb="FFC9211E"/>
      <name val="Arial"/>
      <family val="2"/>
      <charset val="238"/>
    </font>
    <font>
      <sz val="12"/>
      <color rgb="FFC9211E"/>
      <name val="Arial"/>
      <family val="2"/>
      <charset val="238"/>
    </font>
    <font>
      <b/>
      <sz val="10"/>
      <color rgb="FF780373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rgb="FF127622"/>
      <name val="Arial"/>
      <family val="2"/>
      <charset val="238"/>
    </font>
    <font>
      <b/>
      <sz val="12"/>
      <color rgb="FF127622"/>
      <name val="Arial"/>
      <family val="2"/>
      <charset val="238"/>
    </font>
    <font>
      <sz val="8"/>
      <color rgb="FF780373"/>
      <name val="Arial"/>
      <family val="2"/>
      <charset val="238"/>
    </font>
    <font>
      <b/>
      <sz val="12"/>
      <color rgb="FF780373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7"/>
      <color rgb="FF12762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127622"/>
      <name val="Times New Roman"/>
      <family val="1"/>
      <charset val="238"/>
    </font>
    <font>
      <b/>
      <sz val="10"/>
      <color rgb="FF1276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rgb="FF127622"/>
      <name val="Arial"/>
      <family val="2"/>
      <charset val="238"/>
    </font>
    <font>
      <b/>
      <sz val="10"/>
      <color rgb="FFC9211E"/>
      <name val="Times New Roman"/>
      <family val="1"/>
      <charset val="238"/>
    </font>
    <font>
      <sz val="10"/>
      <color rgb="FF127622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9"/>
      <color rgb="FF127622"/>
      <name val="Arial"/>
      <family val="2"/>
      <charset val="238"/>
    </font>
    <font>
      <b/>
      <sz val="20"/>
      <color rgb="FFFFFFFF"/>
      <name val="Arial"/>
      <family val="2"/>
      <charset val="238"/>
    </font>
    <font>
      <b/>
      <sz val="11"/>
      <name val="Times New Roman"/>
      <family val="1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24"/>
      <color rgb="FF000000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b/>
      <sz val="14"/>
      <color rgb="FFFFFFFF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C9211E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rgb="FF780373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6"/>
      <color rgb="FF780373"/>
      <name val="Times New Roman"/>
      <family val="1"/>
      <charset val="238"/>
    </font>
    <font>
      <sz val="15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  <fill>
      <patternFill patternType="solid">
        <fgColor rgb="FF127622"/>
        <bgColor rgb="FF1E6A39"/>
      </patternFill>
    </fill>
    <fill>
      <patternFill patternType="solid">
        <fgColor rgb="FF5983B0"/>
        <bgColor rgb="FF808080"/>
      </patternFill>
    </fill>
    <fill>
      <patternFill patternType="solid">
        <fgColor rgb="FFAFD095"/>
        <bgColor rgb="FFCCCCCC"/>
      </patternFill>
    </fill>
    <fill>
      <patternFill patternType="solid">
        <fgColor rgb="FFE8A202"/>
        <bgColor rgb="FFACB20C"/>
      </patternFill>
    </fill>
    <fill>
      <patternFill patternType="solid">
        <fgColor rgb="FFFFD428"/>
        <bgColor rgb="FFE6E905"/>
      </patternFill>
    </fill>
    <fill>
      <patternFill patternType="solid">
        <fgColor rgb="FFFFE994"/>
        <bgColor rgb="FFFFFFCC"/>
      </patternFill>
    </fill>
    <fill>
      <patternFill patternType="solid">
        <fgColor rgb="FFE6E905"/>
        <bgColor rgb="FFFFFF00"/>
      </patternFill>
    </fill>
    <fill>
      <patternFill patternType="solid">
        <fgColor rgb="FFACB20C"/>
        <bgColor rgb="FFE8A202"/>
      </patternFill>
    </fill>
    <fill>
      <patternFill patternType="solid">
        <fgColor rgb="FFFFFF00"/>
        <bgColor rgb="FFFFFF38"/>
      </patternFill>
    </fill>
    <fill>
      <patternFill patternType="solid">
        <fgColor rgb="FF729FCF"/>
        <bgColor rgb="FF5983B0"/>
      </patternFill>
    </fill>
    <fill>
      <patternFill patternType="solid">
        <fgColor rgb="FF000000"/>
        <bgColor rgb="FF003300"/>
      </patternFill>
    </fill>
    <fill>
      <patternFill patternType="solid">
        <fgColor rgb="FFB2B2B2"/>
        <bgColor rgb="FFAFD095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rgb="FFC9211E"/>
      </left>
      <right style="dotted">
        <color rgb="FFC9211E"/>
      </right>
      <top style="dotted">
        <color rgb="FFC9211E"/>
      </top>
      <bottom style="dotted">
        <color rgb="FFC9211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ashed">
        <color rgb="FFC9211E"/>
      </left>
      <right style="dashed">
        <color rgb="FFC9211E"/>
      </right>
      <top style="dashed">
        <color rgb="FFC9211E"/>
      </top>
      <bottom style="dashed">
        <color rgb="FFC9211E"/>
      </bottom>
      <diagonal/>
    </border>
    <border>
      <left style="mediumDashed">
        <color rgb="FFC9211E"/>
      </left>
      <right style="mediumDashed">
        <color rgb="FFC9211E"/>
      </right>
      <top style="mediumDashed">
        <color rgb="FFC9211E"/>
      </top>
      <bottom style="mediumDashed">
        <color rgb="FFC9211E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ashed">
        <color rgb="FF127622"/>
      </left>
      <right style="dashed">
        <color rgb="FF127622"/>
      </right>
      <top style="dashed">
        <color rgb="FF127622"/>
      </top>
      <bottom style="dashed">
        <color rgb="FF127622"/>
      </bottom>
      <diagonal/>
    </border>
    <border>
      <left style="mediumDashed">
        <color rgb="FF127622"/>
      </left>
      <right style="mediumDashed">
        <color rgb="FF127622"/>
      </right>
      <top style="mediumDashed">
        <color rgb="FF127622"/>
      </top>
      <bottom style="mediumDashed">
        <color rgb="FF127622"/>
      </bottom>
      <diagonal/>
    </border>
    <border>
      <left style="dashed">
        <color rgb="FF780373"/>
      </left>
      <right style="dashed">
        <color rgb="FF780373"/>
      </right>
      <top style="dashed">
        <color rgb="FF780373"/>
      </top>
      <bottom style="dashed">
        <color rgb="FF780373"/>
      </bottom>
      <diagonal/>
    </border>
    <border>
      <left style="mediumDashed">
        <color rgb="FF780373"/>
      </left>
      <right style="mediumDashed">
        <color rgb="FF780373"/>
      </right>
      <top style="mediumDashed">
        <color rgb="FF780373"/>
      </top>
      <bottom style="mediumDashed">
        <color rgb="FF78037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127622"/>
      </left>
      <right style="hair">
        <color rgb="FF127622"/>
      </right>
      <top style="hair">
        <color rgb="FF127622"/>
      </top>
      <bottom style="hair">
        <color rgb="FF127622"/>
      </bottom>
      <diagonal/>
    </border>
    <border>
      <left style="hair">
        <color rgb="FF127622"/>
      </left>
      <right/>
      <top/>
      <bottom/>
      <diagonal/>
    </border>
    <border>
      <left style="medium">
        <color rgb="FF127622"/>
      </left>
      <right style="medium">
        <color rgb="FF127622"/>
      </right>
      <top style="medium">
        <color rgb="FF127622"/>
      </top>
      <bottom style="medium">
        <color rgb="FF127622"/>
      </bottom>
      <diagonal/>
    </border>
    <border>
      <left style="thin">
        <color rgb="FFC9211E"/>
      </left>
      <right style="thin">
        <color rgb="FFC9211E"/>
      </right>
      <top style="thin">
        <color rgb="FFC9211E"/>
      </top>
      <bottom style="thin">
        <color rgb="FFC9211E"/>
      </bottom>
      <diagonal/>
    </border>
    <border>
      <left style="medium">
        <color rgb="FF1E6A39"/>
      </left>
      <right/>
      <top style="medium">
        <color rgb="FF1E6A39"/>
      </top>
      <bottom style="medium">
        <color rgb="FF1E6A39"/>
      </bottom>
      <diagonal/>
    </border>
    <border>
      <left/>
      <right/>
      <top style="medium">
        <color rgb="FF1E6A39"/>
      </top>
      <bottom/>
      <diagonal/>
    </border>
    <border>
      <left/>
      <right style="medium">
        <color rgb="FF1E6A39"/>
      </right>
      <top style="medium">
        <color rgb="FF1E6A39"/>
      </top>
      <bottom/>
      <diagonal/>
    </border>
    <border>
      <left/>
      <right/>
      <top/>
      <bottom style="medium">
        <color rgb="FF1E6A39"/>
      </bottom>
      <diagonal/>
    </border>
    <border>
      <left/>
      <right style="medium">
        <color rgb="FF1E6A39"/>
      </right>
      <top/>
      <bottom style="medium">
        <color rgb="FF1E6A39"/>
      </bottom>
      <diagonal/>
    </border>
    <border>
      <left/>
      <right style="thin">
        <color rgb="FF127622"/>
      </right>
      <top/>
      <bottom/>
      <diagonal/>
    </border>
    <border>
      <left/>
      <right style="thin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3" fillId="2" borderId="1" applyFont="0" applyProtection="0">
      <alignment horizontal="center" vertical="center"/>
    </xf>
  </cellStyleXfs>
  <cellXfs count="14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0" xfId="0" applyNumberFormat="1"/>
    <xf numFmtId="4" fontId="2" fillId="0" borderId="0" xfId="0" applyNumberFormat="1" applyFont="1"/>
    <xf numFmtId="0" fontId="0" fillId="0" borderId="1" xfId="0" applyBorder="1"/>
    <xf numFmtId="0" fontId="5" fillId="4" borderId="1" xfId="0" applyFont="1" applyFill="1" applyBorder="1" applyProtection="1">
      <protection locked="0"/>
    </xf>
    <xf numFmtId="4" fontId="12" fillId="3" borderId="3" xfId="0" applyNumberFormat="1" applyFont="1" applyFill="1" applyBorder="1" applyAlignment="1">
      <alignment horizontal="center"/>
    </xf>
    <xf numFmtId="4" fontId="12" fillId="3" borderId="1" xfId="0" applyNumberFormat="1" applyFont="1" applyFill="1" applyBorder="1"/>
    <xf numFmtId="9" fontId="2" fillId="0" borderId="1" xfId="0" applyNumberFormat="1" applyFont="1" applyBorder="1"/>
    <xf numFmtId="4" fontId="12" fillId="3" borderId="3" xfId="0" applyNumberFormat="1" applyFont="1" applyFill="1" applyBorder="1"/>
    <xf numFmtId="4" fontId="12" fillId="3" borderId="4" xfId="0" applyNumberFormat="1" applyFont="1" applyFill="1" applyBorder="1"/>
    <xf numFmtId="4" fontId="0" fillId="0" borderId="0" xfId="0" applyNumberFormat="1" applyAlignment="1">
      <alignment horizontal="center" vertical="center" wrapText="1"/>
    </xf>
    <xf numFmtId="4" fontId="0" fillId="3" borderId="5" xfId="0" applyNumberForma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Border="1" applyAlignment="1" applyProtection="1">
      <alignment horizontal="right" vertical="center" shrinkToFit="1"/>
      <protection locked="0"/>
    </xf>
    <xf numFmtId="4" fontId="15" fillId="0" borderId="7" xfId="0" applyNumberFormat="1" applyFont="1" applyBorder="1" applyAlignment="1" applyProtection="1">
      <alignment horizontal="center" vertical="center" shrinkToFit="1"/>
      <protection hidden="1"/>
    </xf>
    <xf numFmtId="4" fontId="16" fillId="0" borderId="6" xfId="0" applyNumberFormat="1" applyFont="1" applyBorder="1" applyAlignment="1" applyProtection="1">
      <alignment horizontal="center" vertical="center" shrinkToFit="1"/>
      <protection locked="0"/>
    </xf>
    <xf numFmtId="4" fontId="17" fillId="0" borderId="6" xfId="0" applyNumberFormat="1" applyFont="1" applyBorder="1" applyAlignment="1" applyProtection="1">
      <alignment horizontal="right" vertical="center" shrinkToFit="1"/>
      <protection hidden="1"/>
    </xf>
    <xf numFmtId="4" fontId="17" fillId="0" borderId="6" xfId="0" applyNumberFormat="1" applyFont="1" applyBorder="1" applyAlignment="1" applyProtection="1">
      <alignment horizontal="left" vertical="center" shrinkToFit="1"/>
      <protection locked="0"/>
    </xf>
    <xf numFmtId="4" fontId="18" fillId="0" borderId="7" xfId="0" applyNumberFormat="1" applyFont="1" applyBorder="1" applyAlignment="1" applyProtection="1">
      <alignment horizontal="right" vertical="center" shrinkToFit="1"/>
      <protection hidden="1"/>
    </xf>
    <xf numFmtId="4" fontId="20" fillId="0" borderId="0" xfId="0" applyNumberFormat="1" applyFont="1" applyAlignment="1">
      <alignment horizontal="center" vertical="center" wrapText="1"/>
    </xf>
    <xf numFmtId="4" fontId="21" fillId="0" borderId="10" xfId="0" applyNumberFormat="1" applyFont="1" applyBorder="1" applyAlignment="1" applyProtection="1">
      <alignment horizontal="right" vertical="center" shrinkToFit="1"/>
      <protection locked="0"/>
    </xf>
    <xf numFmtId="4" fontId="22" fillId="0" borderId="11" xfId="0" applyNumberFormat="1" applyFont="1" applyBorder="1" applyAlignment="1" applyProtection="1">
      <alignment horizontal="right" vertical="center" shrinkToFit="1"/>
      <protection hidden="1"/>
    </xf>
    <xf numFmtId="4" fontId="23" fillId="0" borderId="12" xfId="0" applyNumberFormat="1" applyFont="1" applyBorder="1" applyAlignment="1" applyProtection="1">
      <alignment horizontal="right" vertical="center" shrinkToFit="1"/>
      <protection hidden="1"/>
    </xf>
    <xf numFmtId="4" fontId="24" fillId="0" borderId="13" xfId="0" applyNumberFormat="1" applyFont="1" applyBorder="1" applyAlignment="1" applyProtection="1">
      <alignment horizontal="right" vertical="center" shrinkToFit="1"/>
      <protection hidden="1"/>
    </xf>
    <xf numFmtId="4" fontId="12" fillId="0" borderId="1" xfId="0" applyNumberFormat="1" applyFont="1" applyBorder="1" applyAlignment="1" applyProtection="1">
      <alignment horizontal="right" vertical="center" shrinkToFit="1"/>
      <protection hidden="1"/>
    </xf>
    <xf numFmtId="4" fontId="13" fillId="0" borderId="15" xfId="0" applyNumberFormat="1" applyFont="1" applyBorder="1" applyAlignment="1" applyProtection="1">
      <alignment horizontal="right" vertical="center" shrinkToFit="1"/>
      <protection hidden="1"/>
    </xf>
    <xf numFmtId="3" fontId="12" fillId="0" borderId="1" xfId="0" applyNumberFormat="1" applyFont="1" applyBorder="1" applyAlignment="1" applyProtection="1">
      <alignment horizontal="right" vertical="center" shrinkToFit="1"/>
      <protection hidden="1"/>
    </xf>
    <xf numFmtId="3" fontId="25" fillId="0" borderId="15" xfId="0" applyNumberFormat="1" applyFont="1" applyBorder="1" applyAlignment="1" applyProtection="1">
      <alignment horizontal="right" vertical="center" shrinkToFit="1"/>
      <protection hidden="1"/>
    </xf>
    <xf numFmtId="4" fontId="13" fillId="0" borderId="1" xfId="0" applyNumberFormat="1" applyFont="1" applyBorder="1" applyAlignment="1" applyProtection="1">
      <alignment horizontal="right" vertical="center" shrinkToFit="1"/>
      <protection hidden="1"/>
    </xf>
    <xf numFmtId="4" fontId="22" fillId="0" borderId="16" xfId="0" applyNumberFormat="1" applyFont="1" applyBorder="1" applyAlignment="1" applyProtection="1">
      <alignment horizontal="right" vertical="center" shrinkToFit="1"/>
      <protection hidden="1"/>
    </xf>
    <xf numFmtId="4" fontId="13" fillId="0" borderId="16" xfId="0" applyNumberFormat="1" applyFont="1" applyBorder="1" applyAlignment="1" applyProtection="1">
      <alignment horizontal="right" vertical="center" shrinkToFit="1"/>
      <protection hidden="1"/>
    </xf>
    <xf numFmtId="4" fontId="28" fillId="0" borderId="16" xfId="0" applyNumberFormat="1" applyFont="1" applyBorder="1" applyAlignment="1" applyProtection="1">
      <alignment horizontal="right" vertical="center" shrinkToFit="1"/>
      <protection hidden="1"/>
    </xf>
    <xf numFmtId="9" fontId="29" fillId="0" borderId="1" xfId="0" applyNumberFormat="1" applyFont="1" applyBorder="1" applyAlignment="1" applyProtection="1">
      <alignment horizontal="center" vertical="center" shrinkToFit="1"/>
      <protection hidden="1"/>
    </xf>
    <xf numFmtId="4" fontId="30" fillId="0" borderId="1" xfId="0" applyNumberFormat="1" applyFont="1" applyBorder="1" applyAlignment="1" applyProtection="1">
      <alignment horizontal="right" vertical="center" shrinkToFit="1"/>
      <protection hidden="1"/>
    </xf>
    <xf numFmtId="4" fontId="32" fillId="0" borderId="16" xfId="0" applyNumberFormat="1" applyFont="1" applyBorder="1" applyAlignment="1" applyProtection="1">
      <alignment horizontal="center" vertical="center" shrinkToFit="1"/>
      <protection hidden="1"/>
    </xf>
    <xf numFmtId="4" fontId="13" fillId="0" borderId="15" xfId="0" applyNumberFormat="1" applyFont="1" applyBorder="1" applyAlignment="1" applyProtection="1">
      <alignment horizontal="right" vertical="center" wrapText="1" shrinkToFit="1"/>
      <protection hidden="1"/>
    </xf>
    <xf numFmtId="4" fontId="3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" fontId="0" fillId="0" borderId="21" xfId="0" applyNumberFormat="1" applyBorder="1"/>
    <xf numFmtId="4" fontId="36" fillId="0" borderId="22" xfId="0" applyNumberFormat="1" applyFont="1" applyBorder="1" applyAlignment="1">
      <alignment horizontal="left" vertical="center"/>
    </xf>
    <xf numFmtId="4" fontId="0" fillId="0" borderId="23" xfId="0" applyNumberFormat="1" applyBorder="1"/>
    <xf numFmtId="4" fontId="0" fillId="0" borderId="24" xfId="0" applyNumberFormat="1" applyBorder="1"/>
    <xf numFmtId="4" fontId="0" fillId="0" borderId="0" xfId="0" applyNumberFormat="1" applyAlignment="1" applyProtection="1">
      <alignment horizontal="left" vertical="center"/>
      <protection hidden="1"/>
    </xf>
    <xf numFmtId="4" fontId="32" fillId="0" borderId="0" xfId="0" applyNumberFormat="1" applyFont="1" applyAlignment="1" applyProtection="1">
      <alignment horizontal="center" vertical="center"/>
      <protection hidden="1"/>
    </xf>
    <xf numFmtId="4" fontId="38" fillId="0" borderId="25" xfId="0" applyNumberFormat="1" applyFont="1" applyBorder="1" applyAlignment="1" applyProtection="1">
      <alignment horizontal="center" vertical="center"/>
      <protection hidden="1"/>
    </xf>
    <xf numFmtId="4" fontId="38" fillId="0" borderId="26" xfId="0" applyNumberFormat="1" applyFont="1" applyBorder="1" applyAlignment="1" applyProtection="1">
      <alignment horizontal="center" vertical="center"/>
      <protection hidden="1"/>
    </xf>
    <xf numFmtId="4" fontId="38" fillId="0" borderId="0" xfId="0" applyNumberFormat="1" applyFont="1" applyAlignment="1" applyProtection="1">
      <alignment horizontal="center" vertical="center"/>
      <protection hidden="1"/>
    </xf>
    <xf numFmtId="4" fontId="2" fillId="8" borderId="1" xfId="0" applyNumberFormat="1" applyFont="1" applyFill="1" applyBorder="1" applyAlignment="1">
      <alignment horizontal="center" vertical="center" wrapText="1" shrinkToFit="1"/>
    </xf>
    <xf numFmtId="4" fontId="2" fillId="9" borderId="1" xfId="0" applyNumberFormat="1" applyFont="1" applyFill="1" applyBorder="1" applyAlignment="1">
      <alignment horizontal="center" vertical="center" shrinkToFit="1"/>
    </xf>
    <xf numFmtId="4" fontId="2" fillId="10" borderId="1" xfId="0" applyNumberFormat="1" applyFont="1" applyFill="1" applyBorder="1" applyAlignment="1">
      <alignment horizontal="center" vertical="center" shrinkToFit="1"/>
    </xf>
    <xf numFmtId="4" fontId="2" fillId="11" borderId="1" xfId="0" applyNumberFormat="1" applyFont="1" applyFill="1" applyBorder="1" applyAlignment="1">
      <alignment horizontal="center" vertical="center" shrinkToFit="1"/>
    </xf>
    <xf numFmtId="4" fontId="2" fillId="12" borderId="1" xfId="0" applyNumberFormat="1" applyFont="1" applyFill="1" applyBorder="1" applyAlignment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4" fontId="13" fillId="3" borderId="1" xfId="0" applyNumberFormat="1" applyFont="1" applyFill="1" applyBorder="1" applyAlignment="1">
      <alignment horizontal="center" vertical="center" shrinkToFit="1"/>
    </xf>
    <xf numFmtId="4" fontId="11" fillId="13" borderId="1" xfId="0" applyNumberFormat="1" applyFont="1" applyFill="1" applyBorder="1" applyAlignment="1" applyProtection="1">
      <alignment horizontal="right" vertical="center" shrinkToFit="1"/>
      <protection locked="0"/>
    </xf>
    <xf numFmtId="4" fontId="2" fillId="0" borderId="1" xfId="0" applyNumberFormat="1" applyFont="1" applyBorder="1" applyAlignment="1" applyProtection="1">
      <alignment horizontal="right" vertical="center" shrinkToFit="1"/>
      <protection hidden="1"/>
    </xf>
    <xf numFmtId="4" fontId="42" fillId="7" borderId="1" xfId="0" applyNumberFormat="1" applyFont="1" applyFill="1" applyBorder="1" applyAlignment="1" applyProtection="1">
      <alignment horizontal="right" vertical="center" shrinkToFit="1"/>
      <protection hidden="1"/>
    </xf>
    <xf numFmtId="4" fontId="0" fillId="0" borderId="0" xfId="0" applyNumberFormat="1" applyAlignment="1" applyProtection="1">
      <alignment horizontal="center"/>
      <protection locked="0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" fontId="7" fillId="13" borderId="1" xfId="0" applyNumberFormat="1" applyFont="1" applyFill="1" applyBorder="1" applyAlignment="1">
      <alignment horizontal="center" vertical="center" wrapText="1"/>
    </xf>
    <xf numFmtId="4" fontId="7" fillId="14" borderId="1" xfId="0" applyNumberFormat="1" applyFont="1" applyFill="1" applyBorder="1" applyAlignment="1">
      <alignment horizontal="center" vertical="center" wrapText="1"/>
    </xf>
    <xf numFmtId="4" fontId="44" fillId="15" borderId="27" xfId="0" applyNumberFormat="1" applyFont="1" applyFill="1" applyBorder="1" applyAlignment="1">
      <alignment vertical="center" wrapText="1"/>
    </xf>
    <xf numFmtId="4" fontId="45" fillId="15" borderId="27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vertical="center" wrapText="1"/>
    </xf>
    <xf numFmtId="4" fontId="46" fillId="3" borderId="1" xfId="0" applyNumberFormat="1" applyFont="1" applyFill="1" applyBorder="1" applyAlignment="1">
      <alignment vertical="center" wrapText="1"/>
    </xf>
    <xf numFmtId="4" fontId="33" fillId="3" borderId="1" xfId="0" applyNumberFormat="1" applyFont="1" applyFill="1" applyBorder="1" applyAlignment="1">
      <alignment horizontal="right" vertical="center" wrapText="1"/>
    </xf>
    <xf numFmtId="4" fontId="47" fillId="0" borderId="0" xfId="0" applyNumberFormat="1" applyFont="1" applyAlignment="1">
      <alignment horizontal="center" vertical="center" wrapText="1"/>
    </xf>
    <xf numFmtId="4" fontId="48" fillId="0" borderId="1" xfId="0" applyNumberFormat="1" applyFont="1" applyBorder="1" applyAlignment="1">
      <alignment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vertical="center" wrapText="1"/>
    </xf>
    <xf numFmtId="4" fontId="46" fillId="4" borderId="1" xfId="0" applyNumberFormat="1" applyFont="1" applyFill="1" applyBorder="1" applyAlignment="1" applyProtection="1">
      <alignment vertical="center" wrapText="1"/>
      <protection locked="0"/>
    </xf>
    <xf numFmtId="4" fontId="33" fillId="0" borderId="1" xfId="0" applyNumberFormat="1" applyFont="1" applyBorder="1" applyAlignment="1">
      <alignment vertical="center" wrapText="1"/>
    </xf>
    <xf numFmtId="4" fontId="33" fillId="0" borderId="7" xfId="0" applyNumberFormat="1" applyFont="1" applyBorder="1" applyAlignment="1" applyProtection="1">
      <alignment horizontal="right" vertical="center" shrinkToFit="1"/>
      <protection hidden="1"/>
    </xf>
    <xf numFmtId="4" fontId="33" fillId="14" borderId="1" xfId="0" applyNumberFormat="1" applyFont="1" applyFill="1" applyBorder="1" applyAlignment="1" applyProtection="1">
      <alignment vertical="center" wrapText="1"/>
      <protection hidden="1"/>
    </xf>
    <xf numFmtId="4" fontId="46" fillId="2" borderId="11" xfId="0" applyNumberFormat="1" applyFont="1" applyFill="1" applyBorder="1" applyAlignment="1" applyProtection="1">
      <alignment vertical="center" wrapText="1"/>
      <protection hidden="1"/>
    </xf>
    <xf numFmtId="4" fontId="46" fillId="0" borderId="11" xfId="0" applyNumberFormat="1" applyFont="1" applyBorder="1" applyAlignment="1" applyProtection="1">
      <alignment vertical="center" wrapText="1"/>
      <protection hidden="1"/>
    </xf>
    <xf numFmtId="0" fontId="33" fillId="2" borderId="1" xfId="0" applyFont="1" applyFill="1" applyBorder="1" applyAlignment="1">
      <alignment horizontal="left" vertical="center" wrapText="1"/>
    </xf>
    <xf numFmtId="4" fontId="48" fillId="2" borderId="28" xfId="0" applyNumberFormat="1" applyFont="1" applyFill="1" applyBorder="1" applyAlignment="1">
      <alignment horizontal="center" vertical="center" wrapText="1"/>
    </xf>
    <xf numFmtId="4" fontId="46" fillId="2" borderId="13" xfId="0" applyNumberFormat="1" applyFont="1" applyFill="1" applyBorder="1" applyAlignment="1" applyProtection="1">
      <alignment vertical="center" wrapText="1"/>
      <protection hidden="1"/>
    </xf>
    <xf numFmtId="4" fontId="46" fillId="2" borderId="7" xfId="0" applyNumberFormat="1" applyFont="1" applyFill="1" applyBorder="1" applyAlignment="1" applyProtection="1">
      <alignment vertical="center" wrapText="1"/>
      <protection hidden="1"/>
    </xf>
    <xf numFmtId="4" fontId="50" fillId="2" borderId="1" xfId="0" applyNumberFormat="1" applyFont="1" applyFill="1" applyBorder="1" applyAlignment="1">
      <alignment vertical="center" wrapText="1"/>
    </xf>
    <xf numFmtId="4" fontId="49" fillId="0" borderId="1" xfId="0" applyNumberFormat="1" applyFont="1" applyBorder="1" applyAlignment="1">
      <alignment vertical="center" wrapText="1"/>
    </xf>
    <xf numFmtId="4" fontId="46" fillId="0" borderId="1" xfId="0" applyNumberFormat="1" applyFont="1" applyBorder="1" applyAlignment="1">
      <alignment horizontal="left" vertical="center" wrapText="1"/>
    </xf>
    <xf numFmtId="4" fontId="46" fillId="0" borderId="7" xfId="0" applyNumberFormat="1" applyFont="1" applyBorder="1" applyAlignment="1" applyProtection="1">
      <alignment vertical="center" wrapText="1"/>
      <protection hidden="1"/>
    </xf>
    <xf numFmtId="4" fontId="46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46" fillId="1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52" fillId="0" borderId="11" xfId="0" applyNumberFormat="1" applyFont="1" applyBorder="1" applyAlignment="1" applyProtection="1">
      <alignment horizontal="right" vertical="center" wrapText="1"/>
      <protection hidden="1"/>
    </xf>
    <xf numFmtId="4" fontId="54" fillId="0" borderId="1" xfId="0" applyNumberFormat="1" applyFont="1" applyBorder="1" applyAlignment="1">
      <alignment horizontal="center" vertical="center" wrapText="1"/>
    </xf>
    <xf numFmtId="4" fontId="39" fillId="6" borderId="1" xfId="0" applyNumberFormat="1" applyFont="1" applyFill="1" applyBorder="1" applyAlignment="1" applyProtection="1">
      <alignment horizontal="center" vertical="center"/>
      <protection hidden="1"/>
    </xf>
    <xf numFmtId="4" fontId="40" fillId="3" borderId="1" xfId="0" applyNumberFormat="1" applyFont="1" applyFill="1" applyBorder="1" applyAlignment="1">
      <alignment horizontal="center" vertical="center"/>
    </xf>
    <xf numFmtId="4" fontId="41" fillId="7" borderId="1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/>
    </xf>
    <xf numFmtId="4" fontId="32" fillId="0" borderId="18" xfId="0" applyNumberFormat="1" applyFont="1" applyBorder="1" applyAlignment="1">
      <alignment horizontal="left" vertical="center"/>
    </xf>
    <xf numFmtId="4" fontId="34" fillId="0" borderId="11" xfId="0" applyNumberFormat="1" applyFont="1" applyBorder="1" applyAlignment="1" applyProtection="1">
      <alignment horizontal="right" vertical="center" shrinkToFit="1"/>
      <protection hidden="1"/>
    </xf>
    <xf numFmtId="4" fontId="7" fillId="0" borderId="19" xfId="0" applyNumberFormat="1" applyFont="1" applyBorder="1" applyAlignment="1">
      <alignment horizontal="justify" vertical="center" wrapText="1"/>
    </xf>
    <xf numFmtId="4" fontId="32" fillId="0" borderId="20" xfId="0" applyNumberFormat="1" applyFont="1" applyBorder="1" applyAlignment="1">
      <alignment horizontal="left" vertical="center" wrapText="1"/>
    </xf>
    <xf numFmtId="4" fontId="37" fillId="5" borderId="18" xfId="0" applyNumberFormat="1" applyFont="1" applyFill="1" applyBorder="1" applyAlignment="1" applyProtection="1">
      <alignment horizontal="right" vertical="center" shrinkToFit="1"/>
      <protection hidden="1"/>
    </xf>
    <xf numFmtId="4" fontId="26" fillId="2" borderId="1" xfId="0" applyNumberFormat="1" applyFont="1" applyFill="1" applyBorder="1" applyAlignment="1">
      <alignment horizontal="left" vertical="center" wrapText="1"/>
    </xf>
    <xf numFmtId="4" fontId="27" fillId="5" borderId="17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31" fillId="0" borderId="16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4" xfId="0" applyNumberFormat="1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left" vertical="center" wrapText="1"/>
    </xf>
    <xf numFmtId="4" fontId="7" fillId="3" borderId="9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right" vertical="center" shrinkToFit="1"/>
      <protection locked="0"/>
    </xf>
    <xf numFmtId="4" fontId="12" fillId="3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left" vertical="center"/>
    </xf>
    <xf numFmtId="4" fontId="46" fillId="0" borderId="1" xfId="0" applyNumberFormat="1" applyFont="1" applyBorder="1" applyAlignment="1">
      <alignment horizontal="left" vertical="center" wrapText="1"/>
    </xf>
    <xf numFmtId="4" fontId="33" fillId="16" borderId="1" xfId="0" applyNumberFormat="1" applyFont="1" applyFill="1" applyBorder="1" applyAlignment="1">
      <alignment horizontal="center" vertical="center" wrapText="1"/>
    </xf>
    <xf numFmtId="4" fontId="48" fillId="0" borderId="1" xfId="0" applyNumberFormat="1" applyFont="1" applyBorder="1" applyAlignment="1">
      <alignment horizontal="left" vertical="center" wrapText="1"/>
    </xf>
    <xf numFmtId="4" fontId="51" fillId="3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 wrapText="1"/>
    </xf>
    <xf numFmtId="4" fontId="43" fillId="0" borderId="0" xfId="0" applyNumberFormat="1" applyFont="1" applyAlignment="1">
      <alignment horizontal="center" vertical="center" wrapText="1"/>
    </xf>
    <xf numFmtId="4" fontId="45" fillId="15" borderId="27" xfId="0" applyNumberFormat="1" applyFont="1" applyFill="1" applyBorder="1" applyAlignment="1">
      <alignment horizontal="center"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 applyProtection="1">
      <alignment horizontal="right" vertical="center" shrinkToFit="1"/>
      <protection hidden="1"/>
    </xf>
  </cellXfs>
  <cellStyles count="2">
    <cellStyle name="Normalny" xfId="0" builtinId="0"/>
    <cellStyle name="Wyr_0" xfId="1" xr:uid="{00000000-0005-0000-0000-000007000000}"/>
  </cellStyles>
  <dxfs count="1">
    <dxf>
      <font>
        <color rgb="FFFFFFFF"/>
      </font>
      <fill>
        <patternFill>
          <bgColor rgb="FFC9211E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780373"/>
      <rgbColor rgb="FF1E6A39"/>
      <rgbColor rgb="FFCCCCCC"/>
      <rgbColor rgb="FF808080"/>
      <rgbColor rgb="FF729FCF"/>
      <rgbColor rgb="FFCE18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AFD095"/>
      <rgbColor rgb="FFFF99CC"/>
      <rgbColor rgb="FFCC99FF"/>
      <rgbColor rgb="FFE6E905"/>
      <rgbColor rgb="FF3366FF"/>
      <rgbColor rgb="FF33CCCC"/>
      <rgbColor rgb="FFACB20C"/>
      <rgbColor rgb="FFFFD428"/>
      <rgbColor rgb="FFE8A202"/>
      <rgbColor rgb="FFFF6600"/>
      <rgbColor rgb="FF5983B0"/>
      <rgbColor rgb="FFB2B2B2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681120</xdr:colOff>
      <xdr:row>42</xdr:row>
      <xdr:rowOff>131400</xdr:rowOff>
    </xdr:from>
    <xdr:to>
      <xdr:col>11</xdr:col>
      <xdr:colOff>599040</xdr:colOff>
      <xdr:row>43</xdr:row>
      <xdr:rowOff>129240</xdr:rowOff>
    </xdr:to>
    <xdr:sp macro="" textlink="">
      <xdr:nvSpPr>
        <xdr:cNvPr id="2" name="Strzałka: w pra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12160" y="12987000"/>
          <a:ext cx="4093560" cy="160200"/>
        </a:xfrm>
        <a:prstGeom prst="rightArrow">
          <a:avLst>
            <a:gd name="adj1" fmla="val 26718"/>
            <a:gd name="adj2" fmla="val 528270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659520</xdr:colOff>
      <xdr:row>45</xdr:row>
      <xdr:rowOff>67320</xdr:rowOff>
    </xdr:from>
    <xdr:to>
      <xdr:col>12</xdr:col>
      <xdr:colOff>1006560</xdr:colOff>
      <xdr:row>46</xdr:row>
      <xdr:rowOff>65160</xdr:rowOff>
    </xdr:to>
    <xdr:sp macro="" textlink="">
      <xdr:nvSpPr>
        <xdr:cNvPr id="3" name="Strzałka: w pra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166200" y="13410720"/>
          <a:ext cx="1391040" cy="160200"/>
        </a:xfrm>
        <a:prstGeom prst="rightArrow">
          <a:avLst>
            <a:gd name="adj1" fmla="val 26718"/>
            <a:gd name="adj2" fmla="val 179512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14</xdr:col>
      <xdr:colOff>137160</xdr:colOff>
      <xdr:row>0</xdr:row>
      <xdr:rowOff>43920</xdr:rowOff>
    </xdr:from>
    <xdr:to>
      <xdr:col>15</xdr:col>
      <xdr:colOff>655560</xdr:colOff>
      <xdr:row>3</xdr:row>
      <xdr:rowOff>95760</xdr:rowOff>
    </xdr:to>
    <xdr:pic>
      <xdr:nvPicPr>
        <xdr:cNvPr id="4" name="Obraz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75840" y="43920"/>
          <a:ext cx="1562400" cy="850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681120</xdr:colOff>
      <xdr:row>39</xdr:row>
      <xdr:rowOff>132480</xdr:rowOff>
    </xdr:from>
    <xdr:to>
      <xdr:col>11</xdr:col>
      <xdr:colOff>599040</xdr:colOff>
      <xdr:row>40</xdr:row>
      <xdr:rowOff>131760</xdr:rowOff>
    </xdr:to>
    <xdr:sp macro="" textlink="">
      <xdr:nvSpPr>
        <xdr:cNvPr id="5" name="Strzałka: w praw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12160" y="12495240"/>
          <a:ext cx="4093560" cy="162000"/>
        </a:xfrm>
        <a:prstGeom prst="rightArrow">
          <a:avLst>
            <a:gd name="adj1" fmla="val 26718"/>
            <a:gd name="adj2" fmla="val 522400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1539480</xdr:colOff>
      <xdr:row>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1E12053-8A4F-4F7C-9847-28CB1F9F40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0"/>
          <a:ext cx="1531860" cy="8001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5"/>
  <sheetViews>
    <sheetView tabSelected="1" zoomScaleNormal="100" workbookViewId="0">
      <selection activeCell="F22" sqref="F22"/>
    </sheetView>
  </sheetViews>
  <sheetFormatPr defaultColWidth="11.5546875" defaultRowHeight="13.2" x14ac:dyDescent="0.25"/>
  <cols>
    <col min="1" max="1" width="2.44140625" customWidth="1"/>
    <col min="2" max="2" width="9.5546875" style="2" customWidth="1"/>
    <col min="3" max="3" width="27.44140625" style="2" customWidth="1"/>
    <col min="4" max="16" width="14.77734375" style="2" customWidth="1"/>
    <col min="17" max="65" width="11.5546875" style="2"/>
    <col min="66" max="1024" width="11.5546875" style="3"/>
  </cols>
  <sheetData>
    <row r="1" spans="1:16" ht="12.7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3"/>
      <c r="P1" s="3"/>
    </row>
    <row r="2" spans="1:16" ht="12.7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3"/>
      <c r="P2" s="3"/>
    </row>
    <row r="3" spans="1:16" ht="37.3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3"/>
      <c r="P3" s="3"/>
    </row>
    <row r="4" spans="1:16" x14ac:dyDescent="0.25"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2.75" customHeight="1" x14ac:dyDescent="0.25">
      <c r="B5" s="3"/>
      <c r="C5" s="126" t="s">
        <v>1</v>
      </c>
      <c r="D5" s="126"/>
      <c r="E5" s="126"/>
      <c r="F5" s="127" t="s">
        <v>2</v>
      </c>
      <c r="G5" s="3"/>
      <c r="H5" s="3"/>
      <c r="I5" s="128" t="s">
        <v>3</v>
      </c>
      <c r="J5" s="128"/>
      <c r="K5" s="129">
        <v>0.09</v>
      </c>
      <c r="L5" s="3"/>
      <c r="M5" s="130" t="s">
        <v>4</v>
      </c>
      <c r="N5" s="130"/>
      <c r="O5" s="5">
        <f>O6-1</f>
        <v>2022</v>
      </c>
    </row>
    <row r="6" spans="1:16" x14ac:dyDescent="0.25">
      <c r="B6" s="3"/>
      <c r="C6" s="126"/>
      <c r="D6" s="126"/>
      <c r="E6" s="126"/>
      <c r="F6" s="127"/>
      <c r="G6" s="3"/>
      <c r="H6" s="3"/>
      <c r="I6" s="128"/>
      <c r="J6" s="128"/>
      <c r="K6" s="129"/>
      <c r="L6" s="3"/>
      <c r="M6" s="130" t="s">
        <v>5</v>
      </c>
      <c r="N6" s="130"/>
      <c r="O6" s="6">
        <v>2023</v>
      </c>
    </row>
    <row r="7" spans="1:16" x14ac:dyDescent="0.25">
      <c r="B7" s="3"/>
      <c r="C7" s="126"/>
      <c r="D7" s="126"/>
      <c r="E7" s="126"/>
      <c r="F7" s="127"/>
      <c r="G7" s="3"/>
      <c r="H7" s="3"/>
      <c r="I7" s="3"/>
      <c r="J7" s="3"/>
      <c r="K7" s="3"/>
      <c r="L7" s="3"/>
      <c r="M7" s="3"/>
      <c r="N7" s="3"/>
      <c r="O7" s="3"/>
    </row>
    <row r="8" spans="1:16" ht="12.75" customHeight="1" x14ac:dyDescent="0.25">
      <c r="B8" s="3"/>
      <c r="C8" s="3"/>
      <c r="D8" s="3"/>
      <c r="E8" s="3"/>
      <c r="F8" s="3"/>
      <c r="G8" s="3"/>
      <c r="H8" s="3"/>
      <c r="I8" s="121" t="s">
        <v>6</v>
      </c>
      <c r="J8" s="121"/>
      <c r="K8" s="122">
        <v>6965.94</v>
      </c>
      <c r="L8" s="3"/>
      <c r="M8" s="3"/>
      <c r="N8" s="3"/>
      <c r="O8" s="3"/>
    </row>
    <row r="9" spans="1:16" ht="12.75" customHeight="1" x14ac:dyDescent="0.25">
      <c r="B9" s="123" t="s">
        <v>7</v>
      </c>
      <c r="C9" s="123"/>
      <c r="D9" s="123"/>
      <c r="E9" s="124">
        <v>155000</v>
      </c>
      <c r="F9" s="124"/>
      <c r="G9" s="124"/>
      <c r="H9" s="3"/>
      <c r="I9" s="121"/>
      <c r="J9" s="121"/>
      <c r="K9" s="122"/>
      <c r="L9" s="3"/>
      <c r="M9" s="7">
        <v>0</v>
      </c>
      <c r="N9" s="8">
        <v>60000</v>
      </c>
      <c r="O9" s="9">
        <v>0.6</v>
      </c>
    </row>
    <row r="10" spans="1:16" x14ac:dyDescent="0.25">
      <c r="B10" s="123"/>
      <c r="C10" s="123"/>
      <c r="D10" s="123"/>
      <c r="E10" s="124"/>
      <c r="F10" s="124"/>
      <c r="G10" s="124"/>
      <c r="H10" s="3"/>
      <c r="I10" s="121"/>
      <c r="J10" s="121"/>
      <c r="K10" s="122"/>
      <c r="L10" s="3"/>
      <c r="M10" s="10" t="s">
        <v>8</v>
      </c>
      <c r="N10" s="11">
        <v>300000</v>
      </c>
      <c r="O10" s="9">
        <v>1</v>
      </c>
    </row>
    <row r="11" spans="1:16" x14ac:dyDescent="0.25">
      <c r="B11" s="123"/>
      <c r="C11" s="123"/>
      <c r="D11" s="123"/>
      <c r="E11" s="124"/>
      <c r="F11" s="124"/>
      <c r="G11" s="124"/>
      <c r="H11" s="12"/>
      <c r="I11" s="121"/>
      <c r="J11" s="121"/>
      <c r="K11" s="122"/>
      <c r="L11" s="3"/>
      <c r="M11" s="10" t="s">
        <v>9</v>
      </c>
      <c r="N11" s="13"/>
      <c r="O11" s="9">
        <v>1.8</v>
      </c>
    </row>
    <row r="12" spans="1:16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5">
      <c r="B13" s="103" t="s">
        <v>10</v>
      </c>
      <c r="C13" s="103"/>
      <c r="D13" s="14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14" t="s">
        <v>16</v>
      </c>
      <c r="J13" s="14" t="s">
        <v>17</v>
      </c>
      <c r="K13" s="14" t="s">
        <v>18</v>
      </c>
      <c r="L13" s="14" t="s">
        <v>19</v>
      </c>
      <c r="M13" s="15" t="s">
        <v>20</v>
      </c>
      <c r="N13" s="14" t="s">
        <v>21</v>
      </c>
      <c r="O13" s="14" t="s">
        <v>22</v>
      </c>
      <c r="P13" s="16" t="s">
        <v>23</v>
      </c>
    </row>
    <row r="14" spans="1:16" ht="34.049999999999997" customHeight="1" x14ac:dyDescent="0.25">
      <c r="A14" s="114">
        <v>1</v>
      </c>
      <c r="B14" s="115" t="s">
        <v>24</v>
      </c>
      <c r="C14" s="115"/>
      <c r="D14" s="17">
        <v>5000</v>
      </c>
      <c r="E14" s="17">
        <v>5000</v>
      </c>
      <c r="F14" s="17">
        <v>4300</v>
      </c>
      <c r="G14" s="17">
        <v>4200</v>
      </c>
      <c r="H14" s="17">
        <v>3800</v>
      </c>
      <c r="I14" s="17">
        <v>4100</v>
      </c>
      <c r="J14" s="17">
        <v>39000</v>
      </c>
      <c r="K14" s="17">
        <v>6500</v>
      </c>
      <c r="L14" s="17">
        <v>3000</v>
      </c>
      <c r="M14" s="17">
        <v>2500</v>
      </c>
      <c r="N14" s="17">
        <v>1500</v>
      </c>
      <c r="O14" s="17">
        <v>1800</v>
      </c>
      <c r="P14" s="18">
        <f>SUM(D14:O14)</f>
        <v>80700</v>
      </c>
    </row>
    <row r="15" spans="1:16" ht="34.049999999999997" customHeight="1" x14ac:dyDescent="0.25">
      <c r="A15" s="114"/>
      <c r="B15" s="117" t="s">
        <v>25</v>
      </c>
      <c r="C15" s="117"/>
      <c r="D15" s="19" t="s">
        <v>26</v>
      </c>
      <c r="E15" s="19" t="s">
        <v>26</v>
      </c>
      <c r="F15" s="19" t="s">
        <v>26</v>
      </c>
      <c r="G15" s="19" t="s">
        <v>26</v>
      </c>
      <c r="H15" s="19" t="s">
        <v>26</v>
      </c>
      <c r="I15" s="19" t="s">
        <v>26</v>
      </c>
      <c r="J15" s="19" t="s">
        <v>26</v>
      </c>
      <c r="K15" s="19" t="s">
        <v>26</v>
      </c>
      <c r="L15" s="19" t="s">
        <v>26</v>
      </c>
      <c r="M15" s="19" t="s">
        <v>26</v>
      </c>
      <c r="N15" s="19" t="s">
        <v>26</v>
      </c>
      <c r="O15" s="19" t="s">
        <v>26</v>
      </c>
      <c r="P15" s="20"/>
    </row>
    <row r="16" spans="1:16" ht="34.049999999999997" customHeight="1" x14ac:dyDescent="0.25">
      <c r="A16" s="114">
        <v>2</v>
      </c>
      <c r="B16" s="118" t="s">
        <v>27</v>
      </c>
      <c r="C16" s="118"/>
      <c r="D16" s="21">
        <v>50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f>SUM(D16:O16)</f>
        <v>50</v>
      </c>
    </row>
    <row r="17" spans="1:24" ht="34.049999999999997" customHeight="1" x14ac:dyDescent="0.25">
      <c r="A17" s="114"/>
      <c r="B17" s="119" t="s">
        <v>28</v>
      </c>
      <c r="C17" s="119"/>
      <c r="D17" s="19" t="s">
        <v>2</v>
      </c>
      <c r="E17" s="19" t="s">
        <v>2</v>
      </c>
      <c r="F17" s="19" t="s">
        <v>2</v>
      </c>
      <c r="G17" s="19" t="s">
        <v>2</v>
      </c>
      <c r="H17" s="19" t="s">
        <v>2</v>
      </c>
      <c r="I17" s="19" t="s">
        <v>2</v>
      </c>
      <c r="J17" s="19" t="s">
        <v>2</v>
      </c>
      <c r="K17" s="19" t="s">
        <v>2</v>
      </c>
      <c r="L17" s="19" t="s">
        <v>2</v>
      </c>
      <c r="M17" s="19" t="s">
        <v>2</v>
      </c>
      <c r="N17" s="19" t="s">
        <v>2</v>
      </c>
      <c r="O17" s="19" t="s">
        <v>2</v>
      </c>
      <c r="P17" s="20"/>
    </row>
    <row r="18" spans="1:24" ht="42.6" customHeight="1" x14ac:dyDescent="0.25">
      <c r="A18" s="114">
        <v>3</v>
      </c>
      <c r="B18" s="118" t="s">
        <v>108</v>
      </c>
      <c r="C18" s="118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f>SUM(D18:O18)</f>
        <v>0</v>
      </c>
    </row>
    <row r="19" spans="1:24" ht="34.049999999999997" customHeight="1" x14ac:dyDescent="0.25">
      <c r="A19" s="114"/>
      <c r="B19" s="119" t="s">
        <v>29</v>
      </c>
      <c r="C19" s="119"/>
      <c r="D19" s="19" t="s">
        <v>2</v>
      </c>
      <c r="E19" s="19" t="s">
        <v>2</v>
      </c>
      <c r="F19" s="19" t="s">
        <v>2</v>
      </c>
      <c r="G19" s="19" t="s">
        <v>2</v>
      </c>
      <c r="H19" s="19" t="s">
        <v>26</v>
      </c>
      <c r="I19" s="19" t="s">
        <v>2</v>
      </c>
      <c r="J19" s="19" t="s">
        <v>2</v>
      </c>
      <c r="K19" s="19" t="s">
        <v>2</v>
      </c>
      <c r="L19" s="19" t="s">
        <v>2</v>
      </c>
      <c r="M19" s="19" t="s">
        <v>2</v>
      </c>
      <c r="N19" s="19" t="s">
        <v>2</v>
      </c>
      <c r="O19" s="19" t="s">
        <v>2</v>
      </c>
      <c r="P19" s="20"/>
    </row>
    <row r="20" spans="1:24" ht="34.049999999999997" customHeight="1" x14ac:dyDescent="0.25">
      <c r="A20" s="114">
        <v>4</v>
      </c>
      <c r="B20" s="115" t="s">
        <v>30</v>
      </c>
      <c r="C20" s="115"/>
      <c r="D20" s="21">
        <v>500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2">
        <f>SUM(D20:O20)</f>
        <v>500</v>
      </c>
    </row>
    <row r="21" spans="1:24" ht="34.049999999999997" customHeight="1" x14ac:dyDescent="0.25">
      <c r="A21" s="114"/>
      <c r="B21" s="120" t="s">
        <v>29</v>
      </c>
      <c r="C21" s="120"/>
      <c r="D21" s="19" t="s">
        <v>2</v>
      </c>
      <c r="E21" s="19" t="s">
        <v>2</v>
      </c>
      <c r="F21" s="19" t="s">
        <v>2</v>
      </c>
      <c r="G21" s="19" t="s">
        <v>26</v>
      </c>
      <c r="H21" s="19" t="s">
        <v>2</v>
      </c>
      <c r="I21" s="19" t="s">
        <v>26</v>
      </c>
      <c r="J21" s="19" t="s">
        <v>2</v>
      </c>
      <c r="K21" s="19" t="s">
        <v>2</v>
      </c>
      <c r="L21" s="19" t="s">
        <v>2</v>
      </c>
      <c r="M21" s="19" t="s">
        <v>2</v>
      </c>
      <c r="N21" s="19" t="s">
        <v>2</v>
      </c>
      <c r="O21" s="19" t="s">
        <v>2</v>
      </c>
      <c r="P21" s="20"/>
    </row>
    <row r="22" spans="1:24" ht="34.049999999999997" customHeight="1" x14ac:dyDescent="0.25">
      <c r="A22" s="114">
        <v>5</v>
      </c>
      <c r="B22" s="115" t="s">
        <v>31</v>
      </c>
      <c r="C22" s="115"/>
      <c r="D22" s="21">
        <v>300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>
        <f>SUM(D22:O22)</f>
        <v>300</v>
      </c>
      <c r="X22" s="23"/>
    </row>
    <row r="23" spans="1:24" ht="34.049999999999997" customHeight="1" x14ac:dyDescent="0.25">
      <c r="A23" s="114"/>
      <c r="B23" s="117" t="s">
        <v>29</v>
      </c>
      <c r="C23" s="117"/>
      <c r="D23" s="19" t="s">
        <v>2</v>
      </c>
      <c r="E23" s="19" t="s">
        <v>2</v>
      </c>
      <c r="F23" s="19" t="s">
        <v>26</v>
      </c>
      <c r="G23" s="19" t="s">
        <v>2</v>
      </c>
      <c r="H23" s="19" t="s">
        <v>2</v>
      </c>
      <c r="I23" s="19" t="s">
        <v>2</v>
      </c>
      <c r="J23" s="19" t="s">
        <v>2</v>
      </c>
      <c r="K23" s="19" t="s">
        <v>2</v>
      </c>
      <c r="L23" s="19" t="s">
        <v>2</v>
      </c>
      <c r="M23" s="19" t="s">
        <v>2</v>
      </c>
      <c r="N23" s="19" t="s">
        <v>2</v>
      </c>
      <c r="O23" s="19" t="s">
        <v>2</v>
      </c>
      <c r="P23" s="20"/>
    </row>
    <row r="24" spans="1:24" ht="34.049999999999997" customHeight="1" x14ac:dyDescent="0.25">
      <c r="A24" s="114">
        <v>6</v>
      </c>
      <c r="B24" s="115" t="s">
        <v>32</v>
      </c>
      <c r="C24" s="115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2">
        <f>SUM(D24:O24)</f>
        <v>0</v>
      </c>
    </row>
    <row r="25" spans="1:24" ht="34.049999999999997" customHeight="1" x14ac:dyDescent="0.25">
      <c r="A25" s="114"/>
      <c r="B25" s="117" t="s">
        <v>29</v>
      </c>
      <c r="C25" s="117"/>
      <c r="D25" s="19" t="s">
        <v>26</v>
      </c>
      <c r="E25" s="19" t="s">
        <v>26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19" t="s">
        <v>2</v>
      </c>
      <c r="P25" s="20"/>
    </row>
    <row r="26" spans="1:24" ht="34.049999999999997" customHeight="1" x14ac:dyDescent="0.25">
      <c r="A26" s="114">
        <v>7</v>
      </c>
      <c r="B26" s="115" t="s">
        <v>33</v>
      </c>
      <c r="C26" s="115"/>
      <c r="D26" s="24">
        <v>998.38</v>
      </c>
      <c r="E26" s="24">
        <v>1123.24</v>
      </c>
      <c r="F26" s="24">
        <v>1123.24</v>
      </c>
      <c r="G26" s="24">
        <v>1123.24</v>
      </c>
      <c r="H26" s="24">
        <v>1123.24</v>
      </c>
      <c r="I26" s="24">
        <v>1123.24</v>
      </c>
      <c r="J26" s="24">
        <v>1123.24</v>
      </c>
      <c r="K26" s="24">
        <v>1123.24</v>
      </c>
      <c r="L26" s="24">
        <v>1123.24</v>
      </c>
      <c r="M26" s="24">
        <v>1123.24</v>
      </c>
      <c r="N26" s="24">
        <v>1123.24</v>
      </c>
      <c r="O26" s="24">
        <v>1123.24</v>
      </c>
      <c r="P26" s="25">
        <f>SUM(D26:O26)</f>
        <v>13354.019999999999</v>
      </c>
      <c r="R26" s="23"/>
    </row>
    <row r="27" spans="1:24" ht="34.049999999999997" customHeight="1" x14ac:dyDescent="0.25">
      <c r="A27" s="114"/>
      <c r="B27" s="115" t="s">
        <v>34</v>
      </c>
      <c r="C27" s="115"/>
      <c r="D27" s="142">
        <f t="shared" ref="D27:O27" si="0">IF(OR(D19="TAK",D21="TAK",D23="TAK",D25="TAK"),D26,0)</f>
        <v>998.38</v>
      </c>
      <c r="E27" s="26">
        <f t="shared" si="0"/>
        <v>1123.24</v>
      </c>
      <c r="F27" s="26">
        <f t="shared" si="0"/>
        <v>1123.24</v>
      </c>
      <c r="G27" s="26">
        <f t="shared" si="0"/>
        <v>1123.24</v>
      </c>
      <c r="H27" s="26">
        <f t="shared" si="0"/>
        <v>1123.24</v>
      </c>
      <c r="I27" s="26">
        <f t="shared" si="0"/>
        <v>1123.24</v>
      </c>
      <c r="J27" s="26">
        <f t="shared" si="0"/>
        <v>0</v>
      </c>
      <c r="K27" s="26">
        <f t="shared" si="0"/>
        <v>0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7">
        <f>SUM(D27:O27)</f>
        <v>6614.579999999999</v>
      </c>
    </row>
    <row r="28" spans="1:24" ht="34.049999999999997" customHeight="1" x14ac:dyDescent="0.25">
      <c r="A28" s="1"/>
      <c r="B28" s="116" t="s">
        <v>35</v>
      </c>
      <c r="C28" s="116"/>
      <c r="D28" s="28">
        <f t="shared" ref="D28:O28" si="1">IF(D14-D16-D18-D20-D22-D24-D26+D27&gt;0,D14-D16-D18-D20-D22-D24-D26+D27,0)</f>
        <v>4150</v>
      </c>
      <c r="E28" s="28">
        <f t="shared" si="1"/>
        <v>5000</v>
      </c>
      <c r="F28" s="28">
        <f t="shared" si="1"/>
        <v>4300</v>
      </c>
      <c r="G28" s="28">
        <f t="shared" si="1"/>
        <v>4200</v>
      </c>
      <c r="H28" s="28">
        <f t="shared" si="1"/>
        <v>3800</v>
      </c>
      <c r="I28" s="28">
        <f t="shared" si="1"/>
        <v>4100</v>
      </c>
      <c r="J28" s="28">
        <f t="shared" si="1"/>
        <v>37876.76</v>
      </c>
      <c r="K28" s="28">
        <f t="shared" si="1"/>
        <v>5376.76</v>
      </c>
      <c r="L28" s="28">
        <f t="shared" si="1"/>
        <v>1876.76</v>
      </c>
      <c r="M28" s="28">
        <f t="shared" si="1"/>
        <v>1376.76</v>
      </c>
      <c r="N28" s="28">
        <f t="shared" si="1"/>
        <v>376.76</v>
      </c>
      <c r="O28" s="28">
        <f t="shared" si="1"/>
        <v>676.76</v>
      </c>
      <c r="P28" s="29" t="s">
        <v>36</v>
      </c>
    </row>
    <row r="29" spans="1:24" ht="34.049999999999997" customHeight="1" x14ac:dyDescent="0.25">
      <c r="A29" s="1"/>
      <c r="B29" s="116" t="s">
        <v>37</v>
      </c>
      <c r="C29" s="116"/>
      <c r="D29" s="30">
        <f t="shared" ref="D29:O29" si="2">IF(OR(D15="NIE",D17="TAK",D19="TAK",D21="TAK",D23="TAK",D27="TAK"),0,1)</f>
        <v>1</v>
      </c>
      <c r="E29" s="30">
        <f t="shared" si="2"/>
        <v>1</v>
      </c>
      <c r="F29" s="30">
        <f t="shared" si="2"/>
        <v>0</v>
      </c>
      <c r="G29" s="30">
        <f t="shared" si="2"/>
        <v>0</v>
      </c>
      <c r="H29" s="30">
        <f t="shared" si="2"/>
        <v>0</v>
      </c>
      <c r="I29" s="30">
        <f t="shared" si="2"/>
        <v>0</v>
      </c>
      <c r="J29" s="30">
        <f t="shared" si="2"/>
        <v>1</v>
      </c>
      <c r="K29" s="30">
        <f t="shared" si="2"/>
        <v>1</v>
      </c>
      <c r="L29" s="30">
        <f t="shared" si="2"/>
        <v>1</v>
      </c>
      <c r="M29" s="30">
        <f t="shared" si="2"/>
        <v>1</v>
      </c>
      <c r="N29" s="30">
        <f t="shared" si="2"/>
        <v>1</v>
      </c>
      <c r="O29" s="30">
        <f t="shared" si="2"/>
        <v>1</v>
      </c>
      <c r="P29" s="31">
        <f>SUM(D29:O29)</f>
        <v>8</v>
      </c>
    </row>
    <row r="30" spans="1:24" ht="34.049999999999997" customHeight="1" x14ac:dyDescent="0.25">
      <c r="B30" s="110" t="s">
        <v>38</v>
      </c>
      <c r="C30" s="110"/>
      <c r="D30" s="32">
        <f>D28</f>
        <v>4150</v>
      </c>
      <c r="E30" s="32">
        <f t="shared" ref="E30:O30" si="3">D30+E28</f>
        <v>9150</v>
      </c>
      <c r="F30" s="32">
        <f t="shared" si="3"/>
        <v>13450</v>
      </c>
      <c r="G30" s="32">
        <f t="shared" si="3"/>
        <v>17650</v>
      </c>
      <c r="H30" s="32">
        <f t="shared" si="3"/>
        <v>21450</v>
      </c>
      <c r="I30" s="32">
        <f t="shared" si="3"/>
        <v>25550</v>
      </c>
      <c r="J30" s="32">
        <f t="shared" si="3"/>
        <v>63426.76</v>
      </c>
      <c r="K30" s="32">
        <f t="shared" si="3"/>
        <v>68803.520000000004</v>
      </c>
      <c r="L30" s="32">
        <f t="shared" si="3"/>
        <v>70680.28</v>
      </c>
      <c r="M30" s="32">
        <f t="shared" si="3"/>
        <v>72057.039999999994</v>
      </c>
      <c r="N30" s="32">
        <f t="shared" si="3"/>
        <v>72433.799999999988</v>
      </c>
      <c r="O30" s="32">
        <f t="shared" si="3"/>
        <v>73110.559999999983</v>
      </c>
      <c r="P30" s="33">
        <f>D14+E14+F14+G14+H14+I14+J14+K14+L14+M14+N14+O14-D16-E16-F16-G16-H16-I16-J16-K16-L16-M16-N16-O16-P26</f>
        <v>67295.98</v>
      </c>
    </row>
    <row r="31" spans="1:24" ht="34.049999999999997" customHeight="1" x14ac:dyDescent="0.25">
      <c r="B31" s="111" t="s">
        <v>39</v>
      </c>
      <c r="C31" s="111"/>
      <c r="D31" s="34">
        <f t="shared" ref="D31:O31" si="4">IF($F$5="TAK",$E$9,D30)</f>
        <v>4150</v>
      </c>
      <c r="E31" s="34">
        <f t="shared" si="4"/>
        <v>9150</v>
      </c>
      <c r="F31" s="34">
        <f t="shared" si="4"/>
        <v>13450</v>
      </c>
      <c r="G31" s="34">
        <f t="shared" si="4"/>
        <v>17650</v>
      </c>
      <c r="H31" s="34">
        <f t="shared" si="4"/>
        <v>21450</v>
      </c>
      <c r="I31" s="34">
        <f t="shared" si="4"/>
        <v>25550</v>
      </c>
      <c r="J31" s="34">
        <f t="shared" si="4"/>
        <v>63426.76</v>
      </c>
      <c r="K31" s="34">
        <f t="shared" si="4"/>
        <v>68803.520000000004</v>
      </c>
      <c r="L31" s="34">
        <f t="shared" si="4"/>
        <v>70680.28</v>
      </c>
      <c r="M31" s="34">
        <f t="shared" si="4"/>
        <v>72057.039999999994</v>
      </c>
      <c r="N31" s="34">
        <f t="shared" si="4"/>
        <v>72433.799999999988</v>
      </c>
      <c r="O31" s="34">
        <f t="shared" si="4"/>
        <v>73110.559999999983</v>
      </c>
      <c r="P31" s="35"/>
    </row>
    <row r="32" spans="1:24" ht="34.049999999999997" customHeight="1" x14ac:dyDescent="0.25">
      <c r="B32" s="112" t="s">
        <v>40</v>
      </c>
      <c r="C32" s="112"/>
      <c r="D32" s="36">
        <f>(IF($F$5="TAK",IF($E$9&gt;300000,1.8,IF($E$9&gt;60000,1,0.6)),IF(D30&gt;300000,1.8,IF(D30&gt;60000,1,0.6))))</f>
        <v>0.6</v>
      </c>
      <c r="E32" s="36">
        <v>0</v>
      </c>
      <c r="F32" s="36">
        <f t="shared" ref="F32:O32" si="5">(IF($F$5="TAK",IF($E$9&gt;300000,1.8,IF($E$9&gt;60000,1,0.6)),IF(F30&gt;300000,1.8,IF(F30&gt;60000,1,0.6))))</f>
        <v>0.6</v>
      </c>
      <c r="G32" s="36">
        <f t="shared" si="5"/>
        <v>0.6</v>
      </c>
      <c r="H32" s="36">
        <f t="shared" si="5"/>
        <v>0.6</v>
      </c>
      <c r="I32" s="36">
        <f t="shared" si="5"/>
        <v>0.6</v>
      </c>
      <c r="J32" s="36">
        <f t="shared" si="5"/>
        <v>1</v>
      </c>
      <c r="K32" s="36">
        <f t="shared" si="5"/>
        <v>1</v>
      </c>
      <c r="L32" s="36">
        <f t="shared" si="5"/>
        <v>1</v>
      </c>
      <c r="M32" s="36">
        <f t="shared" si="5"/>
        <v>1</v>
      </c>
      <c r="N32" s="36">
        <f t="shared" si="5"/>
        <v>1</v>
      </c>
      <c r="O32" s="36">
        <f t="shared" si="5"/>
        <v>1</v>
      </c>
      <c r="P32" s="29" t="s">
        <v>36</v>
      </c>
    </row>
    <row r="33" spans="2:16" ht="34.049999999999997" customHeight="1" x14ac:dyDescent="0.25">
      <c r="B33" s="112" t="s">
        <v>41</v>
      </c>
      <c r="C33" s="112"/>
      <c r="D33" s="37">
        <f t="shared" ref="D33:O33" si="6">ROUND($K$8*D32*$K$5,2)</f>
        <v>376.16</v>
      </c>
      <c r="E33" s="37">
        <f t="shared" si="6"/>
        <v>0</v>
      </c>
      <c r="F33" s="37">
        <f t="shared" si="6"/>
        <v>376.16</v>
      </c>
      <c r="G33" s="37">
        <f t="shared" si="6"/>
        <v>376.16</v>
      </c>
      <c r="H33" s="37">
        <f t="shared" si="6"/>
        <v>376.16</v>
      </c>
      <c r="I33" s="37">
        <f t="shared" si="6"/>
        <v>376.16</v>
      </c>
      <c r="J33" s="37">
        <f t="shared" si="6"/>
        <v>626.92999999999995</v>
      </c>
      <c r="K33" s="37">
        <f t="shared" si="6"/>
        <v>626.92999999999995</v>
      </c>
      <c r="L33" s="37">
        <f t="shared" si="6"/>
        <v>626.92999999999995</v>
      </c>
      <c r="M33" s="37">
        <f t="shared" si="6"/>
        <v>626.92999999999995</v>
      </c>
      <c r="N33" s="37">
        <f t="shared" si="6"/>
        <v>626.92999999999995</v>
      </c>
      <c r="O33" s="37">
        <f t="shared" si="6"/>
        <v>626.92999999999995</v>
      </c>
      <c r="P33" s="33">
        <f>SUM(C33:O33)</f>
        <v>5642.38</v>
      </c>
    </row>
    <row r="34" spans="2:16" ht="34.049999999999997" customHeight="1" x14ac:dyDescent="0.25">
      <c r="B34" s="113" t="s">
        <v>42</v>
      </c>
      <c r="C34" s="113"/>
      <c r="D34" s="38" t="str">
        <f t="shared" ref="D34:O34" si="7">IF($P$30&gt;300000, IF(D32=1.8,"","T"),IF($P$30&gt;60000, IF(D32=1,"","T"),IF(D32=0.6,"","T")))</f>
        <v>T</v>
      </c>
      <c r="E34" s="38" t="str">
        <f t="shared" si="7"/>
        <v>T</v>
      </c>
      <c r="F34" s="38" t="str">
        <f t="shared" si="7"/>
        <v>T</v>
      </c>
      <c r="G34" s="38" t="str">
        <f t="shared" si="7"/>
        <v>T</v>
      </c>
      <c r="H34" s="38" t="str">
        <f t="shared" si="7"/>
        <v>T</v>
      </c>
      <c r="I34" s="38" t="str">
        <f t="shared" si="7"/>
        <v>T</v>
      </c>
      <c r="J34" s="38" t="str">
        <f t="shared" si="7"/>
        <v/>
      </c>
      <c r="K34" s="38" t="str">
        <f t="shared" si="7"/>
        <v/>
      </c>
      <c r="L34" s="38" t="str">
        <f t="shared" si="7"/>
        <v/>
      </c>
      <c r="M34" s="38" t="str">
        <f t="shared" si="7"/>
        <v/>
      </c>
      <c r="N34" s="38" t="str">
        <f t="shared" si="7"/>
        <v/>
      </c>
      <c r="O34" s="38" t="str">
        <f t="shared" si="7"/>
        <v/>
      </c>
      <c r="P34" s="39" t="s">
        <v>43</v>
      </c>
    </row>
    <row r="35" spans="2:16" x14ac:dyDescent="0.25">
      <c r="B35" s="40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</row>
    <row r="36" spans="2:16" x14ac:dyDescent="0.25">
      <c r="B36" s="40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3"/>
    </row>
    <row r="37" spans="2:16" x14ac:dyDescent="0.25">
      <c r="B37" s="40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3"/>
    </row>
    <row r="38" spans="2:16" x14ac:dyDescent="0.25">
      <c r="B38" s="4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3"/>
    </row>
    <row r="39" spans="2:16" ht="17.399999999999999" x14ac:dyDescent="0.25">
      <c r="B39" s="104" t="s">
        <v>0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2:16" x14ac:dyDescent="0.25">
      <c r="B40" s="40"/>
      <c r="C40" s="41"/>
      <c r="D40" s="42"/>
      <c r="E40" s="42"/>
      <c r="F40" s="42"/>
      <c r="G40" s="105" t="s">
        <v>44</v>
      </c>
      <c r="H40" s="105"/>
      <c r="I40" s="105"/>
      <c r="J40" s="105"/>
      <c r="K40" s="105"/>
      <c r="L40" s="105"/>
      <c r="M40" s="105" t="s">
        <v>45</v>
      </c>
      <c r="N40" s="105"/>
      <c r="O40" s="106">
        <f>IF($P$30&gt;300000,ROUND(1.8,2)*P26,IF($P$30&gt;60000,(ROUND(2,0)*P26),ROUND(0.6,2)*P26))</f>
        <v>26708.039999999997</v>
      </c>
      <c r="P40" s="106"/>
    </row>
    <row r="41" spans="2:16" x14ac:dyDescent="0.25">
      <c r="B41" s="40"/>
      <c r="C41" s="41"/>
      <c r="D41" s="42"/>
      <c r="E41" s="42"/>
      <c r="F41" s="42"/>
      <c r="G41" s="105"/>
      <c r="H41" s="105"/>
      <c r="I41" s="105"/>
      <c r="J41" s="105"/>
      <c r="K41" s="105"/>
      <c r="L41" s="105"/>
      <c r="M41" s="105"/>
      <c r="N41" s="105"/>
      <c r="O41" s="106"/>
      <c r="P41" s="106"/>
    </row>
    <row r="42" spans="2:16" ht="13.2" customHeight="1" x14ac:dyDescent="0.25">
      <c r="B42" s="44"/>
      <c r="C42" s="44"/>
      <c r="D42" s="42"/>
      <c r="E42" s="42"/>
      <c r="F42" s="42"/>
      <c r="G42" s="105"/>
      <c r="H42" s="105"/>
      <c r="I42" s="105"/>
      <c r="J42" s="105"/>
      <c r="K42" s="105"/>
      <c r="L42" s="105"/>
      <c r="M42" s="105"/>
      <c r="N42" s="105"/>
      <c r="O42" s="106"/>
      <c r="P42" s="106"/>
    </row>
    <row r="43" spans="2:16" ht="12.75" customHeight="1" x14ac:dyDescent="0.25">
      <c r="B43" s="107" t="s">
        <v>46</v>
      </c>
      <c r="C43" s="107"/>
      <c r="D43" s="107"/>
      <c r="E43" s="107" t="s">
        <v>45</v>
      </c>
      <c r="F43" s="42" t="s">
        <v>45</v>
      </c>
      <c r="G43" s="105" t="s">
        <v>47</v>
      </c>
      <c r="H43" s="105"/>
      <c r="I43" s="105"/>
      <c r="J43" s="105"/>
      <c r="K43" s="105"/>
      <c r="L43" s="105"/>
      <c r="M43" s="105" t="s">
        <v>45</v>
      </c>
      <c r="N43" s="105"/>
      <c r="O43" s="106">
        <f>IF($P$30&gt;300000,ROUND($K$5*$K$8*1.8,2)*P29,IF($P$30&gt;60000,(ROUND($K$5*$K$8,2)*P29),ROUND($K$5*$K$8*0.6,2)*P29))</f>
        <v>5015.4399999999996</v>
      </c>
      <c r="P43" s="106"/>
    </row>
    <row r="44" spans="2:16" x14ac:dyDescent="0.25">
      <c r="B44" s="107"/>
      <c r="C44" s="107"/>
      <c r="D44" s="107"/>
      <c r="E44" s="107"/>
      <c r="F44" s="42"/>
      <c r="G44" s="105"/>
      <c r="H44" s="105"/>
      <c r="I44" s="105"/>
      <c r="J44" s="105"/>
      <c r="K44" s="105"/>
      <c r="L44" s="105"/>
      <c r="M44" s="105"/>
      <c r="N44" s="105"/>
      <c r="O44" s="106"/>
      <c r="P44" s="106"/>
    </row>
    <row r="45" spans="2:16" x14ac:dyDescent="0.25">
      <c r="B45" s="107"/>
      <c r="C45" s="107"/>
      <c r="D45" s="107"/>
      <c r="E45" s="107"/>
      <c r="F45" s="3"/>
      <c r="G45" s="105"/>
      <c r="H45" s="105"/>
      <c r="I45" s="105"/>
      <c r="J45" s="105"/>
      <c r="K45" s="105"/>
      <c r="L45" s="105"/>
      <c r="M45" s="105"/>
      <c r="N45" s="105"/>
      <c r="O45" s="106"/>
      <c r="P45" s="106"/>
    </row>
    <row r="46" spans="2:16" x14ac:dyDescent="0.25">
      <c r="B46" s="107"/>
      <c r="C46" s="107"/>
      <c r="D46" s="107"/>
      <c r="E46" s="107"/>
      <c r="F46" s="3"/>
      <c r="G46" s="108" t="str">
        <f>IF(P49&lt;0,"Automatyczny wniosek o zwrot nadpłaty do końca maja dostępny na PUE ",IF(P49&gt;0,"Dopłata w terminie do 22 maja ujęta w deklaracji rozliczeniowej za kwiecień","Składki płacone przez cały rok we właściwej wysokości - brak nadpłaty/niedopłaty"))</f>
        <v>Dopłata w terminie do 22 maja ujęta w deklaracji rozliczeniowej za kwiecień</v>
      </c>
      <c r="H46" s="108"/>
      <c r="I46" s="108"/>
      <c r="J46" s="108"/>
      <c r="K46" s="108"/>
      <c r="L46" s="108"/>
      <c r="M46" s="45"/>
      <c r="N46" s="46"/>
      <c r="O46" s="109">
        <f>IF(P49&gt;0, P49,-P49)</f>
        <v>1880.7799999999997</v>
      </c>
      <c r="P46" s="109"/>
    </row>
    <row r="47" spans="2:16" x14ac:dyDescent="0.25">
      <c r="B47" s="107"/>
      <c r="C47" s="107"/>
      <c r="D47" s="107"/>
      <c r="E47" s="107"/>
      <c r="F47" s="3"/>
      <c r="G47" s="108"/>
      <c r="H47" s="108"/>
      <c r="I47" s="108"/>
      <c r="J47" s="108"/>
      <c r="K47" s="108"/>
      <c r="L47" s="108"/>
      <c r="M47" s="47"/>
      <c r="N47" s="48"/>
      <c r="O47" s="109"/>
      <c r="P47" s="109"/>
    </row>
    <row r="48" spans="2:1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ht="13.2" hidden="1" customHeight="1" x14ac:dyDescent="0.25">
      <c r="B49" s="49"/>
      <c r="C49" s="49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>
        <f>IF($P$30&gt;300000,ROUND($K$5*$K$8*1.8,2)*12-$P$33,IF($P$30&gt;60000,(ROUND($K$5*$K$8,2)*12-$P$33),ROUND($K$5*$K$8*0.6,2)*12-$P$33))</f>
        <v>1880.7799999999997</v>
      </c>
    </row>
    <row r="50" spans="2:16" ht="37.35" customHeight="1" x14ac:dyDescent="0.25">
      <c r="B50" s="49"/>
      <c r="C50" s="100" t="s">
        <v>48</v>
      </c>
      <c r="D50" s="100"/>
      <c r="E50" s="100"/>
      <c r="F50" s="100"/>
      <c r="G50" s="100"/>
      <c r="H50" s="100"/>
      <c r="I50" s="100"/>
      <c r="J50" s="100"/>
      <c r="K50" s="100"/>
      <c r="L50" s="50"/>
      <c r="M50" s="50"/>
      <c r="N50" s="50"/>
      <c r="O50" s="50"/>
      <c r="P50" s="52"/>
    </row>
    <row r="51" spans="2:16" ht="13.2" customHeight="1" x14ac:dyDescent="0.25">
      <c r="B51" s="49"/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2"/>
    </row>
    <row r="52" spans="2:16" ht="13.2" customHeight="1" x14ac:dyDescent="0.25">
      <c r="B52" s="49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2"/>
    </row>
    <row r="53" spans="2:16" ht="23.85" customHeight="1" x14ac:dyDescent="0.25">
      <c r="B53" s="101" t="s">
        <v>49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2:16" ht="13.2" customHeight="1" x14ac:dyDescent="0.25">
      <c r="B54" s="49"/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3"/>
    </row>
    <row r="56" spans="2:16" ht="35.549999999999997" customHeight="1" x14ac:dyDescent="0.25">
      <c r="B56" s="102" t="s">
        <v>50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8" spans="2:16" ht="35.85" customHeight="1" x14ac:dyDescent="0.25">
      <c r="B58" s="103" t="s">
        <v>10</v>
      </c>
      <c r="C58" s="103"/>
      <c r="D58" s="54" t="s">
        <v>51</v>
      </c>
      <c r="E58" s="55" t="s">
        <v>12</v>
      </c>
      <c r="F58" s="56" t="s">
        <v>13</v>
      </c>
      <c r="G58" s="57" t="s">
        <v>14</v>
      </c>
      <c r="H58" s="58" t="s">
        <v>15</v>
      </c>
      <c r="I58" s="59" t="s">
        <v>16</v>
      </c>
      <c r="J58" s="60" t="s">
        <v>17</v>
      </c>
      <c r="K58" s="60" t="s">
        <v>18</v>
      </c>
      <c r="L58" s="60" t="s">
        <v>19</v>
      </c>
      <c r="M58" s="60" t="s">
        <v>20</v>
      </c>
      <c r="N58" s="60" t="s">
        <v>21</v>
      </c>
      <c r="O58" s="60" t="s">
        <v>22</v>
      </c>
      <c r="P58" s="61" t="s">
        <v>52</v>
      </c>
    </row>
    <row r="59" spans="2:16" ht="28.05" customHeight="1" x14ac:dyDescent="0.25">
      <c r="B59" s="103"/>
      <c r="C59" s="103"/>
      <c r="D59" s="62">
        <v>0</v>
      </c>
      <c r="E59" s="63">
        <f t="shared" ref="E59:O59" si="8">D33/2</f>
        <v>188.08</v>
      </c>
      <c r="F59" s="63">
        <f t="shared" si="8"/>
        <v>0</v>
      </c>
      <c r="G59" s="63">
        <f t="shared" si="8"/>
        <v>188.08</v>
      </c>
      <c r="H59" s="63">
        <f t="shared" si="8"/>
        <v>188.08</v>
      </c>
      <c r="I59" s="63">
        <f t="shared" si="8"/>
        <v>188.08</v>
      </c>
      <c r="J59" s="63">
        <f t="shared" si="8"/>
        <v>188.08</v>
      </c>
      <c r="K59" s="63">
        <f t="shared" si="8"/>
        <v>313.46499999999997</v>
      </c>
      <c r="L59" s="63">
        <f t="shared" si="8"/>
        <v>313.46499999999997</v>
      </c>
      <c r="M59" s="63">
        <f t="shared" si="8"/>
        <v>313.46499999999997</v>
      </c>
      <c r="N59" s="63">
        <f t="shared" si="8"/>
        <v>313.46499999999997</v>
      </c>
      <c r="O59" s="63">
        <f t="shared" si="8"/>
        <v>313.46499999999997</v>
      </c>
      <c r="P59" s="64">
        <f>SUM(E59:O59)</f>
        <v>2507.7249999999999</v>
      </c>
    </row>
    <row r="64" spans="2:16" x14ac:dyDescent="0.25">
      <c r="L64" s="65"/>
    </row>
    <row r="65" spans="12:12" x14ac:dyDescent="0.25">
      <c r="L65" s="65"/>
    </row>
  </sheetData>
  <sheetProtection algorithmName="SHA-512" hashValue="l7n2UE1M7ISZaAR3UwaTTUNwB+Oy+sUbbHo8FCLPx/733uBSxD2+DjIUqjNuRyxBytL/pOxURCptebY7CsXUGg==" saltValue="MkzDgTxlFrD9cFUdY5L9wg==" spinCount="100000" sheet="1" objects="1" scenarios="1"/>
  <mergeCells count="52">
    <mergeCell ref="A1:N3"/>
    <mergeCell ref="C5:E7"/>
    <mergeCell ref="F5:F7"/>
    <mergeCell ref="I5:J6"/>
    <mergeCell ref="K5:K6"/>
    <mergeCell ref="M5:N5"/>
    <mergeCell ref="M6:N6"/>
    <mergeCell ref="I8:J11"/>
    <mergeCell ref="K8:K11"/>
    <mergeCell ref="B9:D11"/>
    <mergeCell ref="E9:G11"/>
    <mergeCell ref="B13:C13"/>
    <mergeCell ref="A14:A15"/>
    <mergeCell ref="B14:C14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A2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C50:K50"/>
    <mergeCell ref="B53:P53"/>
    <mergeCell ref="B56:P56"/>
    <mergeCell ref="B58:C59"/>
    <mergeCell ref="B39:P39"/>
    <mergeCell ref="G40:N42"/>
    <mergeCell ref="O40:P42"/>
    <mergeCell ref="B43:E47"/>
    <mergeCell ref="G43:N45"/>
    <mergeCell ref="O43:P45"/>
    <mergeCell ref="G46:L47"/>
    <mergeCell ref="O46:P47"/>
  </mergeCells>
  <conditionalFormatting sqref="B30:C30">
    <cfRule type="expression" priority="1">
      <formula>"F5=""TAK"""</formula>
    </cfRule>
    <cfRule type="expression" dxfId="0" priority="3">
      <formula>$F$5="NIE"</formula>
    </cfRule>
  </conditionalFormatting>
  <dataValidations count="6">
    <dataValidation type="list" operator="equal" allowBlank="1" showErrorMessage="1" errorTitle="WYBIERZ" error="TAK lub NIE" promptTitle="WYBIERZ" prompt="TAK lub NIE" sqref="F5" xr:uid="{00000000-0002-0000-0000-000000000000}">
      <formula1>"TAK,NIE"</formula1>
      <formula2>0</formula2>
    </dataValidation>
    <dataValidation type="list" operator="equal" allowBlank="1" showErrorMessage="1" errorTitle="Wybierz TAK lub NIE" promptTitle="Wybierz TAK lub NIE" sqref="D15:O15 D17:O17 D19:O19 D21:O21 D23:O23 D25:O25" xr:uid="{00000000-0002-0000-0000-000001000000}">
      <formula1>"TAK,NIE"</formula1>
      <formula2>0</formula2>
    </dataValidation>
    <dataValidation type="list" operator="equal" showDropDown="1" showErrorMessage="1" errorTitle="Wybierz TAK lub NIE" promptTitle="Wybierz TAK lub NIE" sqref="P15 P17 P19 P21 P23 P25" xr:uid="{00000000-0002-0000-0000-000002000000}">
      <formula1>""</formula1>
      <formula2>0</formula2>
    </dataValidation>
    <dataValidation type="decimal" operator="lessThanOrEqual" showErrorMessage="1" errorTitle="Wprowadź kwotę" error="Wprowadź kwotę nie wyższą niż 625,44 zł (czyli 1/2 z 1250,88 zł)" sqref="D18:E18 D20:E20" xr:uid="{00000000-0002-0000-0000-000003000000}">
      <formula1>625.44</formula1>
      <formula2>0</formula2>
    </dataValidation>
    <dataValidation type="decimal" operator="lessThanOrEqual" showErrorMessage="1" errorTitle="Wprowadź kwotę" error="Wprowadź kwotę nie wyższą niż 625,44 zł (czyli 1/2 z 1338,44 zł)" sqref="F18:O18 F20:O20" xr:uid="{00000000-0002-0000-0000-000004000000}">
      <formula1>669.92</formula1>
      <formula2>0</formula2>
    </dataValidation>
    <dataValidation type="decimal" operator="lessThanOrEqual" showErrorMessage="1" errorTitle="Wprowadź kwotę" error="Wprowadź kwotę nie wyższą niż 1505,00 zł (czyli 1/2 z 3010,00 zł)" sqref="D24:O24" xr:uid="{00000000-0002-0000-0000-000005000000}">
      <formula1>1505</formula1>
      <formula2>0</formula2>
    </dataValidation>
  </dataValidations>
  <pageMargins left="0.33541666666666697" right="9.5833333333333298E-2" top="0.242361111111111" bottom="0.21319444444444399" header="0.511811023622047" footer="0.511811023622047"/>
  <pageSetup paperSize="9" scale="61" orientation="landscape" useFirstPageNumber="1" horizontalDpi="300" verticalDpi="300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6"/>
  <sheetViews>
    <sheetView zoomScaleNormal="100" workbookViewId="0">
      <selection activeCell="A6" sqref="A6"/>
    </sheetView>
  </sheetViews>
  <sheetFormatPr defaultColWidth="11.5546875" defaultRowHeight="13.2" x14ac:dyDescent="0.25"/>
  <cols>
    <col min="1" max="1" width="79.33203125" style="66" customWidth="1"/>
    <col min="2" max="2" width="25.33203125" style="66" customWidth="1"/>
    <col min="3" max="3" width="18.88671875" style="66" customWidth="1"/>
    <col min="4" max="4" width="26" style="66" customWidth="1"/>
    <col min="5" max="5" width="26.88671875" style="66" customWidth="1"/>
    <col min="6" max="6" width="18" style="66" customWidth="1"/>
    <col min="7" max="7" width="18.44140625" style="66" customWidth="1"/>
    <col min="8" max="8" width="19.77734375" style="66" customWidth="1"/>
    <col min="9" max="9" width="1.77734375" style="66" customWidth="1"/>
    <col min="10" max="21" width="11.5546875" style="66"/>
    <col min="22" max="1023" width="11.5546875" style="67"/>
    <col min="1024" max="1024" width="11.5546875" style="68"/>
  </cols>
  <sheetData>
    <row r="1" spans="1:21" ht="29.1" customHeight="1" x14ac:dyDescent="0.25">
      <c r="A1" s="137" t="s">
        <v>53</v>
      </c>
      <c r="B1" s="137"/>
      <c r="C1" s="137"/>
      <c r="D1" s="137"/>
      <c r="E1" s="137"/>
      <c r="F1" s="137"/>
      <c r="G1" s="69" t="s">
        <v>54</v>
      </c>
      <c r="H1" s="70" t="s">
        <v>55</v>
      </c>
    </row>
    <row r="2" spans="1:21" ht="34.200000000000003" customHeight="1" x14ac:dyDescent="0.25">
      <c r="A2" s="71"/>
      <c r="B2" s="72" t="s">
        <v>56</v>
      </c>
      <c r="C2" s="72" t="s">
        <v>57</v>
      </c>
      <c r="D2" s="72" t="s">
        <v>58</v>
      </c>
      <c r="E2" s="72" t="s">
        <v>59</v>
      </c>
      <c r="F2" s="72" t="s">
        <v>57</v>
      </c>
      <c r="G2" s="138" t="s">
        <v>60</v>
      </c>
      <c r="H2" s="138"/>
      <c r="I2" s="67"/>
    </row>
    <row r="3" spans="1:21" ht="18" x14ac:dyDescent="0.25">
      <c r="A3" s="73" t="s">
        <v>61</v>
      </c>
      <c r="B3" s="74"/>
      <c r="C3" s="74"/>
      <c r="D3" s="74"/>
      <c r="E3" s="74"/>
      <c r="F3" s="74"/>
      <c r="G3" s="75" t="s">
        <v>62</v>
      </c>
      <c r="H3" s="73">
        <f>IF((H4+H5+H6)&lt;85528,H4+H5+H6,85528)</f>
        <v>55528</v>
      </c>
      <c r="I3" s="76"/>
    </row>
    <row r="4" spans="1:21" ht="31.35" customHeight="1" x14ac:dyDescent="0.25">
      <c r="A4" s="77" t="s">
        <v>63</v>
      </c>
      <c r="B4" s="139" t="s">
        <v>64</v>
      </c>
      <c r="C4" s="140"/>
      <c r="D4" s="140"/>
      <c r="E4" s="139" t="s">
        <v>65</v>
      </c>
      <c r="F4" s="141"/>
      <c r="G4" s="79" t="s">
        <v>66</v>
      </c>
      <c r="H4" s="80">
        <v>55528</v>
      </c>
      <c r="I4" s="136" t="str">
        <f>IF((H4+H5+H6)&gt;85528,"kwoty poszczególnych ulg powyżej limitu","")</f>
        <v/>
      </c>
    </row>
    <row r="5" spans="1:21" ht="36" x14ac:dyDescent="0.25">
      <c r="A5" s="77" t="s">
        <v>67</v>
      </c>
      <c r="B5" s="139"/>
      <c r="C5" s="140"/>
      <c r="D5" s="140"/>
      <c r="E5" s="139"/>
      <c r="F5" s="141"/>
      <c r="G5" s="79" t="s">
        <v>68</v>
      </c>
      <c r="H5" s="80">
        <v>0</v>
      </c>
      <c r="I5" s="136"/>
    </row>
    <row r="6" spans="1:21" ht="36" x14ac:dyDescent="0.25">
      <c r="A6" s="77" t="s">
        <v>69</v>
      </c>
      <c r="B6" s="139"/>
      <c r="C6" s="140"/>
      <c r="D6" s="140"/>
      <c r="E6" s="139"/>
      <c r="F6" s="141"/>
      <c r="G6" s="79" t="s">
        <v>70</v>
      </c>
      <c r="H6" s="80">
        <v>0</v>
      </c>
      <c r="I6" s="136"/>
    </row>
    <row r="7" spans="1:21" ht="36" x14ac:dyDescent="0.25">
      <c r="A7" s="81" t="s">
        <v>71</v>
      </c>
      <c r="B7" s="78" t="s">
        <v>64</v>
      </c>
      <c r="C7" s="82">
        <f>sk_mies_rycz!P14</f>
        <v>80700</v>
      </c>
      <c r="D7" s="79"/>
      <c r="E7" s="78" t="s">
        <v>64</v>
      </c>
      <c r="F7" s="83">
        <f>IF(C7&gt;H3,C7-H3,0)</f>
        <v>25172</v>
      </c>
      <c r="G7" s="79" t="s">
        <v>72</v>
      </c>
      <c r="H7" s="79"/>
    </row>
    <row r="8" spans="1:21" ht="48.15" customHeight="1" x14ac:dyDescent="0.25">
      <c r="A8" s="81" t="s">
        <v>73</v>
      </c>
      <c r="B8" s="99" t="s">
        <v>74</v>
      </c>
      <c r="C8" s="84">
        <f>sk_mies_rycz!P26</f>
        <v>13354.019999999999</v>
      </c>
      <c r="D8" s="79"/>
      <c r="E8" s="78" t="s">
        <v>75</v>
      </c>
      <c r="F8" s="85">
        <f>sk_mies_rycz!P26</f>
        <v>13354.019999999999</v>
      </c>
      <c r="G8" s="79" t="s">
        <v>76</v>
      </c>
      <c r="H8" s="79"/>
    </row>
    <row r="9" spans="1:21" ht="46.8" x14ac:dyDescent="0.25">
      <c r="A9" s="86" t="s">
        <v>77</v>
      </c>
      <c r="B9" s="87" t="s">
        <v>78</v>
      </c>
      <c r="C9" s="88">
        <f>sk_mies_rycz!P27</f>
        <v>6614.579999999999</v>
      </c>
      <c r="D9" s="79"/>
      <c r="E9" s="78" t="s">
        <v>79</v>
      </c>
      <c r="F9" s="79"/>
      <c r="G9" s="79"/>
      <c r="H9" s="79"/>
    </row>
    <row r="10" spans="1:21" ht="36" x14ac:dyDescent="0.25">
      <c r="A10" s="81" t="s">
        <v>80</v>
      </c>
      <c r="B10" s="78" t="s">
        <v>78</v>
      </c>
      <c r="C10" s="79"/>
      <c r="D10" s="79"/>
      <c r="E10" s="78" t="s">
        <v>81</v>
      </c>
      <c r="F10" s="80">
        <v>0</v>
      </c>
      <c r="G10" s="79" t="s">
        <v>82</v>
      </c>
      <c r="H10" s="79"/>
    </row>
    <row r="11" spans="1:21" ht="36" x14ac:dyDescent="0.25">
      <c r="A11" s="81" t="s">
        <v>27</v>
      </c>
      <c r="B11" s="78" t="s">
        <v>83</v>
      </c>
      <c r="C11" s="89">
        <f>sk_mies_rycz!P16</f>
        <v>50</v>
      </c>
      <c r="D11" s="79"/>
      <c r="E11" s="78" t="s">
        <v>84</v>
      </c>
      <c r="F11" s="90"/>
      <c r="G11" s="79" t="s">
        <v>85</v>
      </c>
      <c r="H11" s="89">
        <f>sk_mies_rycz!P16</f>
        <v>50</v>
      </c>
    </row>
    <row r="12" spans="1:21" ht="18" x14ac:dyDescent="0.25">
      <c r="A12" s="91" t="s">
        <v>86</v>
      </c>
      <c r="B12" s="79" t="s">
        <v>45</v>
      </c>
      <c r="C12" s="79"/>
      <c r="D12" s="79"/>
      <c r="E12" s="79"/>
      <c r="F12" s="79"/>
      <c r="G12" s="79"/>
      <c r="H12" s="79"/>
    </row>
    <row r="13" spans="1:21" ht="19.649999999999999" customHeight="1" x14ac:dyDescent="0.25">
      <c r="A13" s="134" t="s">
        <v>87</v>
      </c>
      <c r="B13" s="134"/>
      <c r="C13" s="134"/>
      <c r="D13" s="134"/>
      <c r="E13" s="134"/>
      <c r="F13" s="134"/>
      <c r="G13" s="134"/>
      <c r="H13" s="134"/>
    </row>
    <row r="14" spans="1:21" ht="31.2" x14ac:dyDescent="0.25">
      <c r="A14" s="92" t="s">
        <v>88</v>
      </c>
      <c r="B14" s="78" t="str">
        <f>B11</f>
        <v>NIE
Wyłączenie z podstawy</v>
      </c>
      <c r="C14" s="93">
        <f>sk_mies_rycz!P18</f>
        <v>0</v>
      </c>
      <c r="D14" s="79"/>
      <c r="E14" s="78" t="s">
        <v>89</v>
      </c>
      <c r="F14" s="79"/>
      <c r="G14" s="79"/>
      <c r="H14" s="79"/>
    </row>
    <row r="15" spans="1:21" ht="36" x14ac:dyDescent="0.25">
      <c r="A15" s="94" t="s">
        <v>90</v>
      </c>
      <c r="B15" s="92"/>
      <c r="C15" s="92"/>
      <c r="D15" s="92" t="s">
        <v>91</v>
      </c>
      <c r="E15" s="92"/>
      <c r="F15" s="79"/>
      <c r="G15" s="92"/>
      <c r="H15" s="92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spans="1:21" ht="18" x14ac:dyDescent="0.25">
      <c r="A16" s="94"/>
      <c r="B16" s="92"/>
      <c r="C16" s="92"/>
      <c r="D16" s="92" t="s">
        <v>92</v>
      </c>
      <c r="E16" s="92"/>
      <c r="F16" s="79"/>
      <c r="G16" s="92"/>
      <c r="H16" s="92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spans="1:21" ht="17.399999999999999" customHeight="1" x14ac:dyDescent="0.25">
      <c r="A17" s="131" t="s">
        <v>93</v>
      </c>
      <c r="B17" s="131"/>
      <c r="C17" s="92"/>
      <c r="D17" s="92"/>
      <c r="E17" s="92"/>
      <c r="F17" s="79"/>
      <c r="G17" s="92"/>
      <c r="H17" s="92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spans="1:21" ht="19.649999999999999" customHeight="1" x14ac:dyDescent="0.25">
      <c r="A18" s="134" t="s">
        <v>94</v>
      </c>
      <c r="B18" s="134"/>
      <c r="C18" s="134"/>
      <c r="D18" s="134"/>
      <c r="E18" s="134"/>
      <c r="F18" s="134"/>
      <c r="G18" s="134"/>
      <c r="H18" s="134"/>
    </row>
    <row r="19" spans="1:21" ht="31.2" x14ac:dyDescent="0.25">
      <c r="A19" s="92" t="s">
        <v>88</v>
      </c>
      <c r="B19" s="78" t="str">
        <f>B11</f>
        <v>NIE
Wyłączenie z podstawy</v>
      </c>
      <c r="C19" s="89">
        <f>sk_mies_rycz!P20</f>
        <v>500</v>
      </c>
      <c r="D19" s="79"/>
      <c r="E19" s="78" t="str">
        <f>E14</f>
        <v xml:space="preserve">TAK
W sumie przychodów </v>
      </c>
      <c r="F19" s="79"/>
      <c r="G19" s="79"/>
      <c r="H19" s="79"/>
    </row>
    <row r="20" spans="1:21" ht="36" x14ac:dyDescent="0.25">
      <c r="A20" s="94" t="s">
        <v>90</v>
      </c>
      <c r="B20" s="79"/>
      <c r="C20" s="79"/>
      <c r="D20" s="92" t="s">
        <v>91</v>
      </c>
      <c r="E20" s="79"/>
      <c r="F20" s="79"/>
      <c r="G20" s="79"/>
      <c r="H20" s="79"/>
    </row>
    <row r="21" spans="1:21" ht="17.399999999999999" customHeight="1" x14ac:dyDescent="0.25">
      <c r="A21" s="131" t="s">
        <v>95</v>
      </c>
      <c r="B21" s="131"/>
      <c r="C21" s="79"/>
      <c r="D21" s="92" t="str">
        <f>D16</f>
        <v>zerowa kwota składki</v>
      </c>
      <c r="E21" s="79" t="s">
        <v>45</v>
      </c>
      <c r="F21" s="79"/>
      <c r="G21" s="79"/>
      <c r="H21" s="79"/>
    </row>
    <row r="22" spans="1:21" ht="17.399999999999999" customHeight="1" x14ac:dyDescent="0.25">
      <c r="A22" s="131" t="s">
        <v>93</v>
      </c>
      <c r="B22" s="131"/>
      <c r="C22" s="79"/>
      <c r="D22" s="79"/>
      <c r="E22" s="79"/>
      <c r="F22" s="79"/>
      <c r="G22" s="79"/>
      <c r="H22" s="79"/>
    </row>
    <row r="23" spans="1:21" ht="19.649999999999999" customHeight="1" x14ac:dyDescent="0.25">
      <c r="A23" s="134" t="s">
        <v>96</v>
      </c>
      <c r="B23" s="134"/>
      <c r="C23" s="134"/>
      <c r="D23" s="134"/>
      <c r="E23" s="134"/>
      <c r="F23" s="134"/>
      <c r="G23" s="134"/>
      <c r="H23" s="134"/>
    </row>
    <row r="24" spans="1:21" ht="31.2" x14ac:dyDescent="0.25">
      <c r="A24" s="92" t="s">
        <v>88</v>
      </c>
      <c r="B24" s="78" t="str">
        <f>B11</f>
        <v>NIE
Wyłączenie z podstawy</v>
      </c>
      <c r="C24" s="93">
        <f>sk_mies_rycz!P22</f>
        <v>300</v>
      </c>
      <c r="D24" s="79"/>
      <c r="E24" s="78" t="str">
        <f>E19</f>
        <v xml:space="preserve">TAK
W sumie przychodów </v>
      </c>
      <c r="F24" s="79"/>
      <c r="G24" s="79"/>
      <c r="H24" s="79"/>
    </row>
    <row r="25" spans="1:21" ht="18" x14ac:dyDescent="0.25">
      <c r="A25" s="94" t="s">
        <v>90</v>
      </c>
      <c r="B25" s="79" t="s">
        <v>45</v>
      </c>
      <c r="C25" s="79"/>
      <c r="D25" s="79"/>
      <c r="E25" s="79" t="s">
        <v>45</v>
      </c>
      <c r="F25" s="79"/>
      <c r="G25" s="79"/>
      <c r="H25" s="79"/>
    </row>
    <row r="26" spans="1:21" ht="17.399999999999999" customHeight="1" x14ac:dyDescent="0.25">
      <c r="A26" s="135" t="s">
        <v>97</v>
      </c>
      <c r="B26" s="135"/>
      <c r="C26" s="79"/>
      <c r="D26" s="79" t="str">
        <f>D20</f>
        <v>kod tytułu ubezpieczenia</v>
      </c>
      <c r="E26" s="79"/>
      <c r="F26" s="79"/>
      <c r="G26" s="79"/>
      <c r="H26" s="79"/>
    </row>
    <row r="27" spans="1:21" ht="19.649999999999999" customHeight="1" x14ac:dyDescent="0.25">
      <c r="A27" s="134" t="s">
        <v>98</v>
      </c>
      <c r="B27" s="134"/>
      <c r="C27" s="134"/>
      <c r="D27" s="134"/>
      <c r="E27" s="134"/>
      <c r="F27" s="134"/>
      <c r="G27" s="134"/>
      <c r="H27" s="134"/>
    </row>
    <row r="28" spans="1:21" ht="31.2" x14ac:dyDescent="0.25">
      <c r="A28" s="92" t="s">
        <v>88</v>
      </c>
      <c r="B28" s="78" t="str">
        <f>B11</f>
        <v>NIE
Wyłączenie z podstawy</v>
      </c>
      <c r="C28" s="89">
        <f>sk_mies_rycz!P24</f>
        <v>0</v>
      </c>
      <c r="D28" s="79"/>
      <c r="E28" s="78" t="str">
        <f>E24</f>
        <v xml:space="preserve">TAK
W sumie przychodów </v>
      </c>
      <c r="F28" s="79"/>
      <c r="G28" s="79"/>
      <c r="H28" s="79"/>
    </row>
    <row r="29" spans="1:21" ht="18" x14ac:dyDescent="0.25">
      <c r="A29" s="94" t="s">
        <v>90</v>
      </c>
      <c r="B29" s="79"/>
      <c r="C29" s="79"/>
      <c r="D29" s="79"/>
      <c r="E29" s="79"/>
      <c r="F29" s="79"/>
      <c r="G29" s="79"/>
      <c r="H29" s="79"/>
    </row>
    <row r="30" spans="1:21" ht="17.399999999999999" customHeight="1" x14ac:dyDescent="0.25">
      <c r="A30" s="133" t="s">
        <v>99</v>
      </c>
      <c r="B30" s="133"/>
      <c r="C30" s="79"/>
      <c r="D30" s="79"/>
      <c r="E30" s="79"/>
      <c r="F30" s="79"/>
      <c r="G30" s="79"/>
      <c r="H30" s="79"/>
    </row>
    <row r="31" spans="1:21" ht="17.399999999999999" customHeight="1" x14ac:dyDescent="0.25">
      <c r="A31" s="131" t="s">
        <v>100</v>
      </c>
      <c r="B31" s="131"/>
      <c r="C31" s="79"/>
      <c r="D31" s="79"/>
      <c r="E31" s="79"/>
      <c r="F31" s="79"/>
      <c r="G31" s="79"/>
      <c r="H31" s="79"/>
    </row>
    <row r="32" spans="1:21" ht="17.399999999999999" customHeight="1" x14ac:dyDescent="0.25">
      <c r="A32" s="132" t="s">
        <v>101</v>
      </c>
      <c r="B32" s="132"/>
      <c r="C32" s="132"/>
      <c r="D32" s="132"/>
      <c r="E32" s="132"/>
      <c r="F32" s="132"/>
      <c r="G32" s="132"/>
      <c r="H32" s="132"/>
    </row>
    <row r="33" spans="1:8" ht="34.950000000000003" customHeight="1" x14ac:dyDescent="0.25">
      <c r="A33" s="79" t="s">
        <v>102</v>
      </c>
      <c r="B33" s="78" t="str">
        <f>B14</f>
        <v>NIE
Wyłączenie z podstawy</v>
      </c>
      <c r="C33" s="96">
        <v>0</v>
      </c>
      <c r="D33" s="77" t="s">
        <v>103</v>
      </c>
      <c r="E33" s="78" t="str">
        <f>E24</f>
        <v xml:space="preserve">TAK
W sumie przychodów </v>
      </c>
      <c r="F33" s="133" t="s">
        <v>104</v>
      </c>
      <c r="G33" s="133"/>
      <c r="H33" s="79"/>
    </row>
    <row r="34" spans="1:8" ht="34.950000000000003" customHeight="1" x14ac:dyDescent="0.25">
      <c r="A34" s="79" t="s">
        <v>105</v>
      </c>
      <c r="B34" s="78" t="str">
        <f>B19</f>
        <v>NIE
Wyłączenie z podstawy</v>
      </c>
      <c r="C34" s="96">
        <v>0</v>
      </c>
      <c r="D34" s="77" t="s">
        <v>103</v>
      </c>
      <c r="E34" s="78" t="str">
        <f>E24</f>
        <v xml:space="preserve">TAK
W sumie przychodów </v>
      </c>
      <c r="F34" s="133" t="s">
        <v>104</v>
      </c>
      <c r="G34" s="133"/>
      <c r="H34" s="79"/>
    </row>
    <row r="35" spans="1:8" ht="18" x14ac:dyDescent="0.25">
      <c r="A35" s="81" t="s">
        <v>106</v>
      </c>
      <c r="B35" s="79"/>
      <c r="C35" s="83">
        <f>C7-C8+C9-C11-C14-C19-C24-C28-C33-C34</f>
        <v>73110.559999999998</v>
      </c>
      <c r="D35" s="79"/>
      <c r="E35" s="79"/>
      <c r="F35" s="79"/>
      <c r="G35" s="79"/>
      <c r="H35" s="79"/>
    </row>
    <row r="36" spans="1:8" ht="19.2" x14ac:dyDescent="0.25">
      <c r="A36" s="81" t="s">
        <v>107</v>
      </c>
      <c r="B36" s="97"/>
      <c r="C36" s="98">
        <f>sk_mies_rycz!O43</f>
        <v>5015.4399999999996</v>
      </c>
      <c r="D36" s="97"/>
      <c r="E36" s="97"/>
      <c r="F36" s="97"/>
      <c r="G36" s="97"/>
      <c r="H36" s="97"/>
    </row>
  </sheetData>
  <mergeCells count="20">
    <mergeCell ref="A1:F1"/>
    <mergeCell ref="G2:H2"/>
    <mergeCell ref="B4:B6"/>
    <mergeCell ref="C4:D6"/>
    <mergeCell ref="E4:E6"/>
    <mergeCell ref="F4:F6"/>
    <mergeCell ref="I4:I6"/>
    <mergeCell ref="A13:H13"/>
    <mergeCell ref="A17:B17"/>
    <mergeCell ref="A18:H18"/>
    <mergeCell ref="A21:B21"/>
    <mergeCell ref="A31:B31"/>
    <mergeCell ref="A32:H32"/>
    <mergeCell ref="F33:G33"/>
    <mergeCell ref="F34:G34"/>
    <mergeCell ref="A22:B22"/>
    <mergeCell ref="A23:H23"/>
    <mergeCell ref="A26:B26"/>
    <mergeCell ref="A27:H27"/>
    <mergeCell ref="A30:B30"/>
  </mergeCells>
  <dataValidations count="2">
    <dataValidation operator="equal" allowBlank="1" showErrorMessage="1" sqref="H3" xr:uid="{00000000-0002-0000-0100-000000000000}">
      <formula1>0</formula1>
      <formula2>0</formula2>
    </dataValidation>
    <dataValidation type="decimal" operator="lessThanOrEqual" allowBlank="1" showErrorMessage="1" errorTitle="kwota nie wyższa niż" error="85 528,00" sqref="H4:H6" xr:uid="{00000000-0002-0000-0100-000001000000}">
      <formula1>85528</formula1>
      <formula2>0</formula2>
    </dataValidation>
  </dataValidations>
  <pageMargins left="0.33541666666666697" right="9.5833333333333298E-2" top="0.242361111111111" bottom="0.21319444444444399" header="0.511811023622047" footer="0.511811023622047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sk_mies_rycz</vt:lpstr>
      <vt:lpstr>Składka_roczna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dc:description/>
  <cp:lastModifiedBy>test</cp:lastModifiedBy>
  <cp:revision>325</cp:revision>
  <cp:lastPrinted>2023-02-21T14:32:09Z</cp:lastPrinted>
  <dcterms:created xsi:type="dcterms:W3CDTF">2021-10-21T11:01:20Z</dcterms:created>
  <dcterms:modified xsi:type="dcterms:W3CDTF">2023-02-21T14:53:08Z</dcterms:modified>
  <dc:language>pl-PL</dc:language>
</cp:coreProperties>
</file>